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GABINETE\Termo de Referencia\TR Diversos 2024\TR Manutenção Predial\Planilhas\"/>
    </mc:Choice>
  </mc:AlternateContent>
  <bookViews>
    <workbookView xWindow="0" yWindow="0" windowWidth="23040" windowHeight="9090" tabRatio="803" firstSheet="14" activeTab="19"/>
  </bookViews>
  <sheets>
    <sheet name="Resumo Geral (MO+Mat.)" sheetId="2" r:id="rId1"/>
    <sheet name="Objeto_Proposta" sheetId="34" r:id="rId2"/>
    <sheet name="1.1 Engenheiro Eletricista" sheetId="23" r:id="rId3"/>
    <sheet name="1.2 Encarregado" sheetId="7" r:id="rId4"/>
    <sheet name="1.3 Bombeiro" sheetId="8" r:id="rId5"/>
    <sheet name="1.4 Marceneiro" sheetId="9" r:id="rId6"/>
    <sheet name="1.5 Ajudante" sheetId="10" r:id="rId7"/>
    <sheet name="1.6 Téc em Áudio " sheetId="13" r:id="rId8"/>
    <sheet name="1.7 Técnico Eletromecânico " sheetId="14" r:id="rId9"/>
    <sheet name="1.8 Eletricista" sheetId="15" r:id="rId10"/>
    <sheet name="1.9 Eletricista Plant.Diu12x36" sheetId="16" r:id="rId11"/>
    <sheet name="1.10 Eletri Plant.Not 12x36" sheetId="17" r:id="rId12"/>
    <sheet name="1.11 Ajud.Elet.Pla.Not 12x36" sheetId="20" r:id="rId13"/>
    <sheet name="1.12 Assistente Administrativo" sheetId="25" r:id="rId14"/>
    <sheet name="Planilha BDI Materiais" sheetId="33" r:id="rId15"/>
    <sheet name="Materias_Serviços Gerais" sheetId="27" r:id="rId16"/>
    <sheet name="Cronograma Fisico Financeiro" sheetId="36" r:id="rId17"/>
    <sheet name="Ferramentas-Equipamentos " sheetId="22" r:id="rId18"/>
    <sheet name="Modelo de Ordem de Serviço " sheetId="29" r:id="rId19"/>
    <sheet name="Plano Manutenção Operação Contr" sheetId="11" r:id="rId20"/>
  </sheets>
  <calcPr calcId="162913"/>
</workbook>
</file>

<file path=xl/calcChain.xml><?xml version="1.0" encoding="utf-8"?>
<calcChain xmlns="http://schemas.openxmlformats.org/spreadsheetml/2006/main">
  <c r="D38" i="25" l="1"/>
  <c r="D38" i="20"/>
  <c r="D38" i="17"/>
  <c r="D38" i="16"/>
  <c r="D38" i="15"/>
  <c r="D38" i="14"/>
  <c r="D38" i="13"/>
  <c r="D38" i="10"/>
  <c r="D38" i="9"/>
  <c r="D38" i="8"/>
  <c r="D38" i="7"/>
  <c r="D38" i="23" l="1"/>
  <c r="D42" i="2" l="1"/>
  <c r="H598" i="27"/>
  <c r="H597" i="27"/>
  <c r="H596" i="27"/>
  <c r="H595" i="27"/>
  <c r="H594" i="27"/>
  <c r="E43" i="25" l="1"/>
  <c r="E44" i="16"/>
  <c r="E44" i="17"/>
  <c r="E44" i="20"/>
  <c r="E43" i="20"/>
  <c r="E43" i="15"/>
  <c r="E43" i="14"/>
  <c r="E43" i="13"/>
  <c r="E55" i="10"/>
  <c r="E43" i="10"/>
  <c r="E43" i="9"/>
  <c r="E55" i="8"/>
  <c r="E43" i="8"/>
  <c r="E44" i="7"/>
  <c r="E43" i="7"/>
  <c r="G17" i="34" l="1"/>
  <c r="E16" i="34"/>
  <c r="E15" i="34"/>
  <c r="E13" i="34"/>
  <c r="E14" i="34" s="1"/>
  <c r="E12" i="34"/>
  <c r="E11" i="34"/>
  <c r="E10" i="34"/>
  <c r="E9" i="34"/>
  <c r="E8" i="34"/>
  <c r="E7" i="34"/>
  <c r="E6" i="34"/>
  <c r="E5" i="34"/>
  <c r="C11" i="33" l="1"/>
  <c r="C8" i="33"/>
  <c r="C15" i="33" s="1"/>
  <c r="E60" i="25" l="1"/>
  <c r="E56" i="25"/>
  <c r="E60" i="20"/>
  <c r="E56" i="20"/>
  <c r="E60" i="17"/>
  <c r="E56" i="17"/>
  <c r="E60" i="16"/>
  <c r="E56" i="16"/>
  <c r="E60" i="15"/>
  <c r="E56" i="15"/>
  <c r="E60" i="14"/>
  <c r="E56" i="14"/>
  <c r="E61" i="13"/>
  <c r="E60" i="13"/>
  <c r="E56" i="13"/>
  <c r="E61" i="10"/>
  <c r="E60" i="10"/>
  <c r="E56" i="10"/>
  <c r="E60" i="9"/>
  <c r="E61" i="9" s="1"/>
  <c r="E56" i="9"/>
  <c r="E61" i="8"/>
  <c r="E60" i="8"/>
  <c r="E56" i="8"/>
  <c r="D81" i="8"/>
  <c r="D86" i="8" s="1"/>
  <c r="E73" i="8"/>
  <c r="E74" i="8" s="1"/>
  <c r="E95" i="8" s="1"/>
  <c r="E44" i="8"/>
  <c r="D34" i="8"/>
  <c r="E21" i="8"/>
  <c r="E23" i="8" l="1"/>
  <c r="E28" i="8" s="1"/>
  <c r="E91" i="8" l="1"/>
  <c r="E50" i="8"/>
  <c r="E57" i="8" s="1"/>
  <c r="E62" i="8" s="1"/>
  <c r="E32" i="8"/>
  <c r="E33" i="8"/>
  <c r="E34" i="8"/>
  <c r="E35" i="8" l="1"/>
  <c r="E39" i="8" l="1"/>
  <c r="E38" i="8"/>
  <c r="E40" i="8" l="1"/>
  <c r="E51" i="8" s="1"/>
  <c r="E93" i="8" l="1"/>
  <c r="E92" i="8"/>
  <c r="E65" i="8" l="1"/>
  <c r="E66" i="8" s="1"/>
  <c r="E94" i="8" s="1"/>
  <c r="E96" i="8" s="1"/>
  <c r="E98" i="8" s="1"/>
  <c r="C6" i="2" s="1"/>
  <c r="E80" i="8" l="1"/>
  <c r="E79" i="8"/>
  <c r="E81" i="8"/>
  <c r="E87" i="8" l="1"/>
  <c r="E97" i="8" s="1"/>
  <c r="D34" i="17" l="1"/>
  <c r="D81" i="17"/>
  <c r="D86" i="17" s="1"/>
  <c r="H151" i="27" l="1"/>
  <c r="H152" i="27"/>
  <c r="H153" i="27"/>
  <c r="H154" i="27"/>
  <c r="H155" i="27"/>
  <c r="H156" i="27"/>
  <c r="H157" i="27"/>
  <c r="H158" i="27"/>
  <c r="H159" i="27"/>
  <c r="H160" i="27"/>
  <c r="H161" i="27"/>
  <c r="H162" i="27"/>
  <c r="H163" i="27"/>
  <c r="H164" i="27"/>
  <c r="H165" i="27"/>
  <c r="H166" i="27"/>
  <c r="H167" i="27"/>
  <c r="H168" i="27"/>
  <c r="H169" i="27"/>
  <c r="H170" i="27"/>
  <c r="H171" i="27"/>
  <c r="H172" i="27"/>
  <c r="H173" i="27"/>
  <c r="H174" i="27"/>
  <c r="H175" i="27"/>
  <c r="H176" i="27"/>
  <c r="H177" i="27"/>
  <c r="H178" i="27"/>
  <c r="H179" i="27"/>
  <c r="H180" i="27"/>
  <c r="H181" i="27"/>
  <c r="H182" i="27"/>
  <c r="H183" i="27"/>
  <c r="H184" i="27"/>
  <c r="H185" i="27"/>
  <c r="H186" i="27"/>
  <c r="H187" i="27"/>
  <c r="H188" i="27"/>
  <c r="H189" i="27"/>
  <c r="H190" i="27"/>
  <c r="H191" i="27"/>
  <c r="H192" i="27"/>
  <c r="H193" i="27"/>
  <c r="H194" i="27"/>
  <c r="H195" i="27"/>
  <c r="H196" i="27"/>
  <c r="H197" i="27"/>
  <c r="H198" i="27"/>
  <c r="H199" i="27"/>
  <c r="H200" i="27"/>
  <c r="H201" i="27"/>
  <c r="H202" i="27"/>
  <c r="H203" i="27"/>
  <c r="H204" i="27"/>
  <c r="H205" i="27"/>
  <c r="H206" i="27"/>
  <c r="H207" i="27"/>
  <c r="H208" i="27"/>
  <c r="H209" i="27"/>
  <c r="H210" i="27"/>
  <c r="H211" i="27"/>
  <c r="H212" i="27"/>
  <c r="H213" i="27"/>
  <c r="H214" i="27"/>
  <c r="H215" i="27"/>
  <c r="H216" i="27"/>
  <c r="H217" i="27"/>
  <c r="H218" i="27"/>
  <c r="H219" i="27"/>
  <c r="H220" i="27"/>
  <c r="H221" i="27"/>
  <c r="H222" i="27"/>
  <c r="H223" i="27"/>
  <c r="H224" i="27"/>
  <c r="H225" i="27"/>
  <c r="H226" i="27"/>
  <c r="H227" i="27"/>
  <c r="H228" i="27"/>
  <c r="H229" i="27"/>
  <c r="H230" i="27"/>
  <c r="H231" i="27"/>
  <c r="H232" i="27"/>
  <c r="H233" i="27"/>
  <c r="H234" i="27"/>
  <c r="H235" i="27"/>
  <c r="H236" i="27"/>
  <c r="H33" i="27"/>
  <c r="H34" i="27"/>
  <c r="H27" i="27"/>
  <c r="H28" i="27"/>
  <c r="H29" i="27"/>
  <c r="H30" i="27"/>
  <c r="H31" i="27"/>
  <c r="H32" i="27"/>
  <c r="H21" i="27"/>
  <c r="H22" i="27"/>
  <c r="H23" i="27"/>
  <c r="H24" i="27"/>
  <c r="H25" i="27"/>
  <c r="H26" i="27"/>
  <c r="H6" i="27"/>
  <c r="H7" i="27"/>
  <c r="H8" i="27"/>
  <c r="H9" i="27"/>
  <c r="H10" i="27"/>
  <c r="H11" i="27"/>
  <c r="H12" i="27"/>
  <c r="H13" i="27"/>
  <c r="H14" i="27"/>
  <c r="H15" i="27"/>
  <c r="H16" i="27"/>
  <c r="H17" i="27"/>
  <c r="H18" i="27"/>
  <c r="H19" i="27"/>
  <c r="H20" i="27"/>
  <c r="H567" i="27" l="1"/>
  <c r="H593" i="27" l="1"/>
  <c r="H592" i="27"/>
  <c r="H591" i="27"/>
  <c r="H590" i="27"/>
  <c r="H589" i="27"/>
  <c r="H588" i="27"/>
  <c r="H587" i="27"/>
  <c r="H586" i="27"/>
  <c r="H585" i="27"/>
  <c r="H584" i="27"/>
  <c r="H583" i="27"/>
  <c r="H582" i="27"/>
  <c r="H581" i="27"/>
  <c r="H580" i="27"/>
  <c r="H579" i="27"/>
  <c r="H578" i="27"/>
  <c r="H577" i="27"/>
  <c r="H576" i="27"/>
  <c r="H575" i="27"/>
  <c r="H574" i="27"/>
  <c r="H573" i="27"/>
  <c r="H572" i="27"/>
  <c r="H571" i="27"/>
  <c r="H570" i="27"/>
  <c r="H569" i="27"/>
  <c r="H568" i="27"/>
  <c r="H566" i="27"/>
  <c r="H565" i="27"/>
  <c r="H564" i="27"/>
  <c r="H563" i="27"/>
  <c r="H562" i="27"/>
  <c r="H559" i="27"/>
  <c r="H558" i="27"/>
  <c r="H557" i="27"/>
  <c r="H556" i="27"/>
  <c r="H555" i="27"/>
  <c r="H554" i="27"/>
  <c r="H553" i="27"/>
  <c r="H552" i="27"/>
  <c r="H551" i="27"/>
  <c r="H550" i="27"/>
  <c r="H549" i="27"/>
  <c r="H548" i="27"/>
  <c r="H547" i="27"/>
  <c r="H546" i="27"/>
  <c r="H545" i="27"/>
  <c r="H544" i="27"/>
  <c r="H543" i="27"/>
  <c r="H542" i="27"/>
  <c r="H541" i="27"/>
  <c r="H540" i="27"/>
  <c r="H539" i="27"/>
  <c r="H536" i="27"/>
  <c r="H535" i="27"/>
  <c r="H534" i="27"/>
  <c r="H533" i="27"/>
  <c r="H532" i="27"/>
  <c r="H531" i="27"/>
  <c r="H530" i="27"/>
  <c r="H529" i="27"/>
  <c r="H528" i="27"/>
  <c r="H527" i="27"/>
  <c r="H526" i="27"/>
  <c r="H525" i="27"/>
  <c r="H524" i="27"/>
  <c r="H523" i="27"/>
  <c r="H522" i="27"/>
  <c r="H521" i="27"/>
  <c r="H520" i="27"/>
  <c r="H519" i="27"/>
  <c r="H518" i="27"/>
  <c r="H517" i="27"/>
  <c r="H516" i="27"/>
  <c r="H513" i="27"/>
  <c r="H512" i="27"/>
  <c r="H511" i="27"/>
  <c r="H510" i="27"/>
  <c r="H509" i="27"/>
  <c r="H508" i="27"/>
  <c r="H507" i="27"/>
  <c r="H506" i="27"/>
  <c r="H505" i="27"/>
  <c r="H504" i="27"/>
  <c r="H503" i="27"/>
  <c r="H502" i="27"/>
  <c r="H501" i="27"/>
  <c r="H500" i="27"/>
  <c r="H499" i="27"/>
  <c r="H496" i="27"/>
  <c r="H495" i="27"/>
  <c r="H494" i="27"/>
  <c r="H493" i="27"/>
  <c r="H492" i="27"/>
  <c r="H491" i="27"/>
  <c r="H490" i="27"/>
  <c r="H489" i="27"/>
  <c r="H488" i="27"/>
  <c r="H487" i="27"/>
  <c r="H486" i="27"/>
  <c r="H485" i="27"/>
  <c r="H484" i="27"/>
  <c r="H483" i="27"/>
  <c r="H482" i="27"/>
  <c r="H481" i="27"/>
  <c r="H480" i="27"/>
  <c r="H479" i="27"/>
  <c r="H478" i="27"/>
  <c r="H477" i="27"/>
  <c r="H476" i="27"/>
  <c r="H475" i="27"/>
  <c r="H474" i="27"/>
  <c r="H473" i="27"/>
  <c r="H472" i="27"/>
  <c r="H471" i="27"/>
  <c r="H470" i="27"/>
  <c r="H469" i="27"/>
  <c r="H468" i="27"/>
  <c r="H467" i="27"/>
  <c r="H466" i="27"/>
  <c r="H465" i="27"/>
  <c r="H464" i="27"/>
  <c r="H463" i="27"/>
  <c r="H462" i="27"/>
  <c r="H461" i="27"/>
  <c r="H460" i="27"/>
  <c r="H459" i="27"/>
  <c r="H458" i="27"/>
  <c r="H457" i="27"/>
  <c r="H456" i="27"/>
  <c r="G455" i="27"/>
  <c r="H454" i="27"/>
  <c r="H453" i="27"/>
  <c r="H452" i="27"/>
  <c r="H451" i="27"/>
  <c r="H450" i="27"/>
  <c r="H449" i="27"/>
  <c r="H448" i="27"/>
  <c r="H447" i="27"/>
  <c r="H446" i="27"/>
  <c r="H445" i="27"/>
  <c r="H444" i="27"/>
  <c r="H443" i="27"/>
  <c r="H442" i="27"/>
  <c r="H441" i="27"/>
  <c r="H440" i="27"/>
  <c r="H439" i="27"/>
  <c r="H438" i="27"/>
  <c r="H437" i="27"/>
  <c r="H436" i="27"/>
  <c r="H435" i="27"/>
  <c r="H434" i="27"/>
  <c r="H433" i="27"/>
  <c r="H432" i="27"/>
  <c r="H431" i="27"/>
  <c r="H430" i="27"/>
  <c r="H429" i="27"/>
  <c r="H428" i="27"/>
  <c r="H427" i="27"/>
  <c r="H426" i="27"/>
  <c r="H425" i="27"/>
  <c r="H424" i="27"/>
  <c r="H423" i="27"/>
  <c r="H422" i="27"/>
  <c r="H421" i="27"/>
  <c r="H420" i="27"/>
  <c r="H419" i="27"/>
  <c r="H418" i="27"/>
  <c r="H417" i="27"/>
  <c r="H416" i="27"/>
  <c r="H415" i="27"/>
  <c r="H414" i="27"/>
  <c r="H413" i="27"/>
  <c r="H412" i="27"/>
  <c r="H411" i="27"/>
  <c r="H410" i="27"/>
  <c r="H409" i="27"/>
  <c r="H408" i="27"/>
  <c r="H407" i="27"/>
  <c r="H406" i="27"/>
  <c r="H405" i="27"/>
  <c r="H404" i="27"/>
  <c r="H403" i="27"/>
  <c r="H402" i="27"/>
  <c r="H401" i="27"/>
  <c r="H400" i="27"/>
  <c r="H399" i="27"/>
  <c r="H398" i="27"/>
  <c r="H397" i="27"/>
  <c r="G394" i="27"/>
  <c r="G393" i="27"/>
  <c r="H392" i="27"/>
  <c r="H391" i="27"/>
  <c r="H388" i="27"/>
  <c r="H387" i="27"/>
  <c r="H386" i="27"/>
  <c r="H385" i="27"/>
  <c r="H384" i="27"/>
  <c r="H383" i="27"/>
  <c r="H382" i="27"/>
  <c r="H381" i="27"/>
  <c r="H380" i="27"/>
  <c r="H379" i="27"/>
  <c r="H376" i="27"/>
  <c r="H375" i="27"/>
  <c r="H374" i="27"/>
  <c r="H373" i="27"/>
  <c r="H370" i="27"/>
  <c r="H369" i="27"/>
  <c r="H368" i="27"/>
  <c r="H367" i="27"/>
  <c r="H366" i="27"/>
  <c r="H365" i="27"/>
  <c r="H364" i="27"/>
  <c r="H363" i="27"/>
  <c r="H362" i="27"/>
  <c r="H361" i="27"/>
  <c r="H360" i="27"/>
  <c r="H359" i="27"/>
  <c r="H358" i="27"/>
  <c r="H357" i="27"/>
  <c r="H356" i="27"/>
  <c r="H355" i="27"/>
  <c r="H354" i="27"/>
  <c r="H353" i="27"/>
  <c r="H352" i="27"/>
  <c r="H351" i="27"/>
  <c r="H350" i="27"/>
  <c r="H349" i="27"/>
  <c r="H348" i="27"/>
  <c r="H347" i="27"/>
  <c r="H346" i="27"/>
  <c r="H345" i="27"/>
  <c r="H344" i="27"/>
  <c r="H343" i="27"/>
  <c r="H342" i="27"/>
  <c r="H341" i="27"/>
  <c r="H338" i="27"/>
  <c r="H337" i="27"/>
  <c r="H336" i="27"/>
  <c r="H335" i="27"/>
  <c r="H334" i="27"/>
  <c r="H333" i="27"/>
  <c r="H332" i="27"/>
  <c r="H331" i="27"/>
  <c r="H330" i="27"/>
  <c r="H329" i="27"/>
  <c r="H328" i="27"/>
  <c r="H327" i="27"/>
  <c r="H326" i="27"/>
  <c r="H325" i="27"/>
  <c r="H324" i="27"/>
  <c r="H323" i="27"/>
  <c r="H322" i="27"/>
  <c r="H321" i="27"/>
  <c r="H320" i="27"/>
  <c r="H319" i="27"/>
  <c r="H318" i="27"/>
  <c r="H317" i="27"/>
  <c r="G314" i="27"/>
  <c r="G313" i="27"/>
  <c r="G312" i="27"/>
  <c r="G311" i="27"/>
  <c r="H310" i="27"/>
  <c r="H309" i="27"/>
  <c r="H308" i="27"/>
  <c r="H307" i="27"/>
  <c r="H306" i="27"/>
  <c r="H305" i="27"/>
  <c r="H304" i="27"/>
  <c r="H303" i="27"/>
  <c r="H302" i="27"/>
  <c r="H301" i="27"/>
  <c r="H300" i="27"/>
  <c r="H299" i="27"/>
  <c r="H298" i="27"/>
  <c r="H297" i="27"/>
  <c r="H296" i="27"/>
  <c r="H295" i="27"/>
  <c r="H294" i="27"/>
  <c r="H293" i="27"/>
  <c r="H292" i="27"/>
  <c r="H291" i="27"/>
  <c r="H288" i="27"/>
  <c r="H287" i="27"/>
  <c r="H286" i="27"/>
  <c r="H285" i="27"/>
  <c r="H284" i="27"/>
  <c r="H283" i="27"/>
  <c r="H282" i="27"/>
  <c r="H281" i="27"/>
  <c r="H280" i="27"/>
  <c r="H279" i="27"/>
  <c r="H278" i="27"/>
  <c r="H277" i="27"/>
  <c r="H276" i="27"/>
  <c r="H275" i="27"/>
  <c r="H274" i="27"/>
  <c r="H273" i="27"/>
  <c r="H272" i="27"/>
  <c r="H269" i="27"/>
  <c r="H268" i="27"/>
  <c r="H267" i="27"/>
  <c r="H266" i="27"/>
  <c r="H265" i="27"/>
  <c r="H264" i="27"/>
  <c r="H263" i="27"/>
  <c r="H262" i="27"/>
  <c r="H261" i="27"/>
  <c r="G260" i="27"/>
  <c r="H259" i="27"/>
  <c r="H258" i="27"/>
  <c r="H257" i="27"/>
  <c r="H256" i="27"/>
  <c r="H255" i="27"/>
  <c r="H254" i="27"/>
  <c r="H253" i="27"/>
  <c r="H252" i="27"/>
  <c r="H251" i="27"/>
  <c r="H250" i="27"/>
  <c r="H249" i="27"/>
  <c r="H248" i="27"/>
  <c r="H247" i="27"/>
  <c r="H246" i="27"/>
  <c r="H245" i="27"/>
  <c r="H242" i="27"/>
  <c r="H241" i="27"/>
  <c r="H240" i="27"/>
  <c r="H239" i="27"/>
  <c r="H150" i="27"/>
  <c r="H237" i="27" s="1"/>
  <c r="H147" i="27"/>
  <c r="H146" i="27"/>
  <c r="H145" i="27"/>
  <c r="H144" i="27"/>
  <c r="H143" i="27"/>
  <c r="H142" i="27"/>
  <c r="H141" i="27"/>
  <c r="H140" i="27"/>
  <c r="H139" i="27"/>
  <c r="H138" i="27"/>
  <c r="H137" i="27"/>
  <c r="H136" i="27"/>
  <c r="H135" i="27"/>
  <c r="H132" i="27"/>
  <c r="H131" i="27"/>
  <c r="H130" i="27"/>
  <c r="H129" i="27"/>
  <c r="H128" i="27"/>
  <c r="H127" i="27"/>
  <c r="H126" i="27"/>
  <c r="H125" i="27"/>
  <c r="H124" i="27"/>
  <c r="H123" i="27"/>
  <c r="H122" i="27"/>
  <c r="H121" i="27"/>
  <c r="H120" i="27"/>
  <c r="H119" i="27"/>
  <c r="H118" i="27"/>
  <c r="H117" i="27"/>
  <c r="H116" i="27"/>
  <c r="H115" i="27"/>
  <c r="H114" i="27"/>
  <c r="H113" i="27"/>
  <c r="H112" i="27"/>
  <c r="H111" i="27"/>
  <c r="H110" i="27"/>
  <c r="H109" i="27"/>
  <c r="H108" i="27"/>
  <c r="H107" i="27"/>
  <c r="H106" i="27"/>
  <c r="H105" i="27"/>
  <c r="H104" i="27"/>
  <c r="H103" i="27"/>
  <c r="H102" i="27"/>
  <c r="H101" i="27"/>
  <c r="H100" i="27"/>
  <c r="H99" i="27"/>
  <c r="H98" i="27"/>
  <c r="H97" i="27"/>
  <c r="H96" i="27"/>
  <c r="H95" i="27"/>
  <c r="H94" i="27"/>
  <c r="H93" i="27"/>
  <c r="H92" i="27"/>
  <c r="H91" i="27"/>
  <c r="H90" i="27"/>
  <c r="H89" i="27"/>
  <c r="H88" i="27"/>
  <c r="H87" i="27"/>
  <c r="H86" i="27"/>
  <c r="H85" i="27"/>
  <c r="H84" i="27"/>
  <c r="H83" i="27"/>
  <c r="H82" i="27"/>
  <c r="H81" i="27"/>
  <c r="H80" i="27"/>
  <c r="H79" i="27"/>
  <c r="H78" i="27"/>
  <c r="H77" i="27"/>
  <c r="H76" i="27"/>
  <c r="H75" i="27"/>
  <c r="H74" i="27"/>
  <c r="H73" i="27"/>
  <c r="H72" i="27"/>
  <c r="H71" i="27"/>
  <c r="H70" i="27"/>
  <c r="H69" i="27"/>
  <c r="H68" i="27"/>
  <c r="H67" i="27"/>
  <c r="H66" i="27"/>
  <c r="H65" i="27"/>
  <c r="H64" i="27"/>
  <c r="H63" i="27"/>
  <c r="H62" i="27"/>
  <c r="H61" i="27"/>
  <c r="H60" i="27"/>
  <c r="H59" i="27"/>
  <c r="H58" i="27"/>
  <c r="H57" i="27"/>
  <c r="H56" i="27"/>
  <c r="H55" i="27"/>
  <c r="H54" i="27"/>
  <c r="H53" i="27"/>
  <c r="H52" i="27"/>
  <c r="H51" i="27"/>
  <c r="H50" i="27"/>
  <c r="H49" i="27"/>
  <c r="H48" i="27"/>
  <c r="H47" i="27"/>
  <c r="H46" i="27"/>
  <c r="H45" i="27"/>
  <c r="H44" i="27"/>
  <c r="H43" i="27"/>
  <c r="H42" i="27"/>
  <c r="H41" i="27"/>
  <c r="H40" i="27"/>
  <c r="H39" i="27"/>
  <c r="H38" i="27"/>
  <c r="H37" i="27"/>
  <c r="H5" i="27"/>
  <c r="H35" i="27" s="1"/>
  <c r="H599" i="27" l="1"/>
  <c r="H514" i="27"/>
  <c r="H560" i="27"/>
  <c r="H311" i="27"/>
  <c r="H313" i="27"/>
  <c r="H394" i="27"/>
  <c r="H314" i="27"/>
  <c r="H260" i="27"/>
  <c r="H270" i="27" s="1"/>
  <c r="H312" i="27"/>
  <c r="H393" i="27"/>
  <c r="H455" i="27"/>
  <c r="H497" i="27" s="1"/>
  <c r="H289" i="27"/>
  <c r="H339" i="27"/>
  <c r="H371" i="27"/>
  <c r="H377" i="27"/>
  <c r="H133" i="27"/>
  <c r="H148" i="27"/>
  <c r="H243" i="27"/>
  <c r="H389" i="27"/>
  <c r="H537" i="27"/>
  <c r="H395" i="27"/>
  <c r="H315" i="27" l="1"/>
  <c r="H600" i="27"/>
  <c r="H601" i="27" l="1"/>
  <c r="H602" i="27" s="1"/>
  <c r="H603" i="27" s="1"/>
  <c r="H604" i="27" s="1"/>
  <c r="H605" i="27" s="1"/>
  <c r="F16" i="2"/>
  <c r="E74" i="7"/>
  <c r="E75" i="7" s="1"/>
  <c r="E96" i="7" s="1"/>
  <c r="E44" i="9"/>
  <c r="E44" i="13"/>
  <c r="E44" i="15"/>
  <c r="E73" i="17"/>
  <c r="E73" i="14"/>
  <c r="E74" i="14" s="1"/>
  <c r="E95" i="14" s="1"/>
  <c r="E21" i="14"/>
  <c r="E28" i="14" s="1"/>
  <c r="E73" i="13"/>
  <c r="E74" i="13" s="1"/>
  <c r="E95" i="13" s="1"/>
  <c r="E21" i="13"/>
  <c r="E28" i="13" s="1"/>
  <c r="H606" i="27" l="1"/>
  <c r="E91" i="14"/>
  <c r="E50" i="13"/>
  <c r="E55" i="13" s="1"/>
  <c r="E57" i="13" s="1"/>
  <c r="E62" i="13" s="1"/>
  <c r="E91" i="13"/>
  <c r="E44" i="23" l="1"/>
  <c r="E50" i="23" s="1"/>
  <c r="E21" i="23"/>
  <c r="E28" i="23" s="1"/>
  <c r="E44" i="25"/>
  <c r="E21" i="25"/>
  <c r="E74" i="17"/>
  <c r="E95" i="17" s="1"/>
  <c r="E21" i="17"/>
  <c r="E21" i="16"/>
  <c r="E22" i="16" s="1"/>
  <c r="E21" i="15"/>
  <c r="E22" i="15" s="1"/>
  <c r="E28" i="15" s="1"/>
  <c r="E44" i="10"/>
  <c r="E73" i="9"/>
  <c r="E74" i="9" s="1"/>
  <c r="E95" i="9" s="1"/>
  <c r="E73" i="10"/>
  <c r="E21" i="10"/>
  <c r="E28" i="10" s="1"/>
  <c r="E50" i="10" s="1"/>
  <c r="E57" i="10" s="1"/>
  <c r="E62" i="10" s="1"/>
  <c r="E21" i="9"/>
  <c r="E28" i="9" s="1"/>
  <c r="E22" i="17" l="1"/>
  <c r="E24" i="17"/>
  <c r="E50" i="15"/>
  <c r="E55" i="15" s="1"/>
  <c r="E91" i="15"/>
  <c r="E91" i="9"/>
  <c r="E50" i="9"/>
  <c r="E55" i="9" s="1"/>
  <c r="E57" i="9" s="1"/>
  <c r="E62" i="9" s="1"/>
  <c r="E91" i="10"/>
  <c r="E21" i="7" l="1"/>
  <c r="E28" i="7" s="1"/>
  <c r="E51" i="7" l="1"/>
  <c r="E92" i="7"/>
  <c r="D81" i="25"/>
  <c r="D86" i="25" s="1"/>
  <c r="E73" i="25"/>
  <c r="E74" i="25" s="1"/>
  <c r="E95" i="25" s="1"/>
  <c r="D34" i="25"/>
  <c r="E28" i="25"/>
  <c r="E50" i="25" l="1"/>
  <c r="E55" i="25" s="1"/>
  <c r="E91" i="25"/>
  <c r="E32" i="25"/>
  <c r="E34" i="25"/>
  <c r="E33" i="25"/>
  <c r="E35" i="25" l="1"/>
  <c r="E38" i="25" l="1"/>
  <c r="E39" i="25"/>
  <c r="D81" i="23"/>
  <c r="D86" i="23" s="1"/>
  <c r="E73" i="23"/>
  <c r="E74" i="23" s="1"/>
  <c r="E95" i="23" s="1"/>
  <c r="D34" i="23"/>
  <c r="E32" i="23"/>
  <c r="E91" i="23"/>
  <c r="E61" i="25" l="1"/>
  <c r="E57" i="25"/>
  <c r="E62" i="25" s="1"/>
  <c r="E93" i="25" s="1"/>
  <c r="E40" i="25"/>
  <c r="E51" i="25" s="1"/>
  <c r="E92" i="25" s="1"/>
  <c r="E33" i="23"/>
  <c r="E34" i="23"/>
  <c r="E35" i="23" l="1"/>
  <c r="E39" i="23" l="1"/>
  <c r="E38" i="23"/>
  <c r="E40" i="23" s="1"/>
  <c r="E51" i="23" s="1"/>
  <c r="E65" i="25"/>
  <c r="E66" i="25" s="1"/>
  <c r="E94" i="25" s="1"/>
  <c r="E96" i="25" s="1"/>
  <c r="E98" i="25" s="1"/>
  <c r="E56" i="23" l="1"/>
  <c r="E60" i="23"/>
  <c r="E61" i="23" s="1"/>
  <c r="E55" i="23"/>
  <c r="E57" i="23" s="1"/>
  <c r="E62" i="23" s="1"/>
  <c r="E93" i="23" s="1"/>
  <c r="C15" i="2"/>
  <c r="E15" i="2" s="1"/>
  <c r="E79" i="25"/>
  <c r="E81" i="25"/>
  <c r="E80" i="25"/>
  <c r="E92" i="23"/>
  <c r="D81" i="20"/>
  <c r="D86" i="20" s="1"/>
  <c r="E73" i="20"/>
  <c r="E74" i="20" s="1"/>
  <c r="E95" i="20" s="1"/>
  <c r="D34" i="20"/>
  <c r="E21" i="20"/>
  <c r="D81" i="16"/>
  <c r="D86" i="16" s="1"/>
  <c r="E73" i="16"/>
  <c r="E74" i="16" s="1"/>
  <c r="E95" i="16" s="1"/>
  <c r="D34" i="16"/>
  <c r="E28" i="16"/>
  <c r="D81" i="15"/>
  <c r="D86" i="15" s="1"/>
  <c r="E73" i="15"/>
  <c r="D34" i="15"/>
  <c r="D81" i="14"/>
  <c r="D86" i="14" s="1"/>
  <c r="E44" i="14"/>
  <c r="E50" i="14" s="1"/>
  <c r="E55" i="14" s="1"/>
  <c r="D34" i="14"/>
  <c r="D81" i="13"/>
  <c r="D86" i="13" s="1"/>
  <c r="D34" i="13"/>
  <c r="G15" i="2" l="1"/>
  <c r="G33" i="2" s="1"/>
  <c r="I16" i="34"/>
  <c r="J16" i="34" s="1"/>
  <c r="E87" i="25"/>
  <c r="E97" i="25" s="1"/>
  <c r="E50" i="16"/>
  <c r="E55" i="16" s="1"/>
  <c r="E91" i="16"/>
  <c r="E74" i="15"/>
  <c r="E95" i="15" s="1"/>
  <c r="E65" i="23"/>
  <c r="E66" i="23" s="1"/>
  <c r="E94" i="23" s="1"/>
  <c r="E96" i="23" s="1"/>
  <c r="E24" i="20"/>
  <c r="E22" i="20"/>
  <c r="E34" i="14"/>
  <c r="E28" i="17"/>
  <c r="E34" i="16"/>
  <c r="E32" i="16"/>
  <c r="E33" i="16"/>
  <c r="E34" i="15"/>
  <c r="E33" i="15"/>
  <c r="E32" i="15"/>
  <c r="E32" i="14"/>
  <c r="E33" i="14"/>
  <c r="E32" i="13"/>
  <c r="E33" i="13"/>
  <c r="E34" i="13"/>
  <c r="E50" i="17" l="1"/>
  <c r="E55" i="17" s="1"/>
  <c r="E91" i="17"/>
  <c r="E35" i="15"/>
  <c r="E98" i="23"/>
  <c r="C4" i="2" s="1"/>
  <c r="E4" i="2" s="1"/>
  <c r="E35" i="13"/>
  <c r="E28" i="20"/>
  <c r="E34" i="20" s="1"/>
  <c r="E32" i="20"/>
  <c r="E33" i="17"/>
  <c r="E32" i="17"/>
  <c r="E34" i="17"/>
  <c r="E35" i="16"/>
  <c r="E35" i="14"/>
  <c r="G4" i="2" l="1"/>
  <c r="G22" i="2" s="1"/>
  <c r="I5" i="34"/>
  <c r="J5" i="34" s="1"/>
  <c r="E79" i="23"/>
  <c r="E81" i="23"/>
  <c r="E80" i="23"/>
  <c r="E33" i="20"/>
  <c r="E35" i="20" s="1"/>
  <c r="E50" i="20"/>
  <c r="E55" i="20" s="1"/>
  <c r="E57" i="20" s="1"/>
  <c r="E91" i="20"/>
  <c r="E35" i="17"/>
  <c r="E39" i="17" s="1"/>
  <c r="E38" i="16"/>
  <c r="E39" i="16"/>
  <c r="E38" i="15"/>
  <c r="E39" i="15"/>
  <c r="E39" i="14"/>
  <c r="E38" i="14"/>
  <c r="E40" i="14" s="1"/>
  <c r="E51" i="14" s="1"/>
  <c r="E92" i="14" s="1"/>
  <c r="E39" i="13"/>
  <c r="E38" i="13"/>
  <c r="E87" i="23" l="1"/>
  <c r="E97" i="23" s="1"/>
  <c r="E39" i="20"/>
  <c r="E61" i="20" s="1"/>
  <c r="E38" i="20"/>
  <c r="E40" i="15"/>
  <c r="E51" i="15" s="1"/>
  <c r="E92" i="15" s="1"/>
  <c r="E38" i="17"/>
  <c r="E40" i="17" s="1"/>
  <c r="E51" i="17" s="1"/>
  <c r="E92" i="17" s="1"/>
  <c r="E61" i="17"/>
  <c r="E57" i="17"/>
  <c r="E61" i="16"/>
  <c r="E40" i="16"/>
  <c r="E51" i="16" s="1"/>
  <c r="E92" i="16" s="1"/>
  <c r="E57" i="15"/>
  <c r="E61" i="15"/>
  <c r="E61" i="14"/>
  <c r="E40" i="13"/>
  <c r="E51" i="13" s="1"/>
  <c r="E62" i="17" l="1"/>
  <c r="E93" i="17" s="1"/>
  <c r="E62" i="20"/>
  <c r="E93" i="20" s="1"/>
  <c r="E40" i="20"/>
  <c r="E51" i="20" s="1"/>
  <c r="E92" i="20" s="1"/>
  <c r="E57" i="16"/>
  <c r="E57" i="14"/>
  <c r="E62" i="14" s="1"/>
  <c r="E93" i="14" s="1"/>
  <c r="E93" i="13"/>
  <c r="E62" i="15"/>
  <c r="E93" i="15" s="1"/>
  <c r="E92" i="13"/>
  <c r="E65" i="13"/>
  <c r="E66" i="13" s="1"/>
  <c r="E94" i="13" s="1"/>
  <c r="E62" i="16" l="1"/>
  <c r="E93" i="16" s="1"/>
  <c r="E65" i="20"/>
  <c r="E66" i="20" s="1"/>
  <c r="E94" i="20" s="1"/>
  <c r="E96" i="20" s="1"/>
  <c r="E65" i="15"/>
  <c r="E66" i="15" s="1"/>
  <c r="E94" i="15" s="1"/>
  <c r="E96" i="15" s="1"/>
  <c r="E98" i="15" s="1"/>
  <c r="C11" i="2" s="1"/>
  <c r="E11" i="2" s="1"/>
  <c r="E96" i="13"/>
  <c r="E98" i="13" s="1"/>
  <c r="E65" i="17"/>
  <c r="E66" i="17" s="1"/>
  <c r="E94" i="17" s="1"/>
  <c r="E96" i="17" s="1"/>
  <c r="E98" i="17" s="1"/>
  <c r="E65" i="14"/>
  <c r="E66" i="14" s="1"/>
  <c r="E94" i="14" s="1"/>
  <c r="E96" i="14" s="1"/>
  <c r="E98" i="14" s="1"/>
  <c r="G11" i="2" l="1"/>
  <c r="G29" i="2" s="1"/>
  <c r="I12" i="34"/>
  <c r="J12" i="34" s="1"/>
  <c r="E65" i="16"/>
  <c r="E66" i="16" s="1"/>
  <c r="E94" i="16" s="1"/>
  <c r="E96" i="16" s="1"/>
  <c r="E98" i="16" s="1"/>
  <c r="E79" i="16" s="1"/>
  <c r="E98" i="20"/>
  <c r="C14" i="2" s="1"/>
  <c r="E14" i="2" s="1"/>
  <c r="C13" i="2"/>
  <c r="E13" i="2" s="1"/>
  <c r="E79" i="14"/>
  <c r="C10" i="2"/>
  <c r="E10" i="2" s="1"/>
  <c r="C9" i="2"/>
  <c r="E9" i="2" s="1"/>
  <c r="E81" i="15"/>
  <c r="E79" i="15"/>
  <c r="E80" i="15"/>
  <c r="E81" i="14"/>
  <c r="E80" i="14"/>
  <c r="G14" i="2" l="1"/>
  <c r="G32" i="2" s="1"/>
  <c r="I15" i="34"/>
  <c r="J15" i="34" s="1"/>
  <c r="G13" i="2"/>
  <c r="G31" i="2" s="1"/>
  <c r="I14" i="34"/>
  <c r="J14" i="34" s="1"/>
  <c r="G10" i="2"/>
  <c r="G28" i="2" s="1"/>
  <c r="I11" i="34"/>
  <c r="J11" i="34" s="1"/>
  <c r="G9" i="2"/>
  <c r="G27" i="2" s="1"/>
  <c r="I10" i="34"/>
  <c r="J10" i="34" s="1"/>
  <c r="E81" i="16"/>
  <c r="C12" i="2"/>
  <c r="E12" i="2" s="1"/>
  <c r="E80" i="16"/>
  <c r="E87" i="16" s="1"/>
  <c r="E97" i="16" s="1"/>
  <c r="E79" i="20"/>
  <c r="E80" i="20"/>
  <c r="E81" i="20"/>
  <c r="E87" i="15"/>
  <c r="E97" i="15" s="1"/>
  <c r="E87" i="14"/>
  <c r="E97" i="14" s="1"/>
  <c r="E79" i="17"/>
  <c r="E80" i="17"/>
  <c r="E81" i="17"/>
  <c r="E80" i="13"/>
  <c r="E79" i="13"/>
  <c r="E81" i="13"/>
  <c r="E87" i="13" l="1"/>
  <c r="E97" i="13" s="1"/>
  <c r="G12" i="2"/>
  <c r="G30" i="2" s="1"/>
  <c r="I13" i="34"/>
  <c r="J13" i="34" s="1"/>
  <c r="E87" i="20"/>
  <c r="E97" i="20" s="1"/>
  <c r="E87" i="17"/>
  <c r="E97" i="17" s="1"/>
  <c r="D81" i="10"/>
  <c r="D81" i="9"/>
  <c r="D82" i="7"/>
  <c r="D87" i="7" s="1"/>
  <c r="D86" i="10" l="1"/>
  <c r="D86" i="9"/>
  <c r="E74" i="10"/>
  <c r="E95" i="10" s="1"/>
  <c r="D34" i="10"/>
  <c r="D34" i="9"/>
  <c r="D34" i="7"/>
  <c r="E33" i="10" l="1"/>
  <c r="E32" i="10"/>
  <c r="E34" i="10"/>
  <c r="E34" i="9"/>
  <c r="E32" i="9"/>
  <c r="E33" i="9"/>
  <c r="E35" i="9" l="1"/>
  <c r="E35" i="10"/>
  <c r="E39" i="10" l="1"/>
  <c r="E38" i="10"/>
  <c r="E38" i="9"/>
  <c r="E39" i="9"/>
  <c r="E40" i="9" l="1"/>
  <c r="E51" i="9" s="1"/>
  <c r="E92" i="9" s="1"/>
  <c r="E40" i="10"/>
  <c r="E51" i="10" s="1"/>
  <c r="E92" i="10" s="1"/>
  <c r="E93" i="9" l="1"/>
  <c r="E93" i="10"/>
  <c r="E6" i="2" l="1"/>
  <c r="E65" i="9"/>
  <c r="E66" i="9" s="1"/>
  <c r="E94" i="9" s="1"/>
  <c r="E96" i="9" s="1"/>
  <c r="E98" i="9" s="1"/>
  <c r="E65" i="10"/>
  <c r="E66" i="10" s="1"/>
  <c r="E94" i="10" s="1"/>
  <c r="E96" i="10" s="1"/>
  <c r="G6" i="2" l="1"/>
  <c r="G24" i="2" s="1"/>
  <c r="I7" i="34"/>
  <c r="J7" i="34" s="1"/>
  <c r="E98" i="10"/>
  <c r="C8" i="2" s="1"/>
  <c r="E8" i="2" s="1"/>
  <c r="C7" i="2"/>
  <c r="E7" i="2" s="1"/>
  <c r="G8" i="2" l="1"/>
  <c r="G26" i="2" s="1"/>
  <c r="I9" i="34"/>
  <c r="J9" i="34" s="1"/>
  <c r="E80" i="10"/>
  <c r="E79" i="10"/>
  <c r="G7" i="2"/>
  <c r="G25" i="2" s="1"/>
  <c r="I8" i="34"/>
  <c r="J8" i="34" s="1"/>
  <c r="E81" i="10"/>
  <c r="E87" i="10"/>
  <c r="E97" i="10" s="1"/>
  <c r="E81" i="9"/>
  <c r="E79" i="9"/>
  <c r="E80" i="9"/>
  <c r="E33" i="7"/>
  <c r="E34" i="7"/>
  <c r="E87" i="9" l="1"/>
  <c r="E97" i="9" s="1"/>
  <c r="E32" i="7"/>
  <c r="E35" i="7" s="1"/>
  <c r="E39" i="7" l="1"/>
  <c r="E38" i="7"/>
  <c r="E40" i="7" l="1"/>
  <c r="E52" i="7" l="1"/>
  <c r="E93" i="7" s="1"/>
  <c r="E61" i="7"/>
  <c r="E62" i="7" s="1"/>
  <c r="E57" i="7"/>
  <c r="E56" i="7"/>
  <c r="E58" i="7" s="1"/>
  <c r="E63" i="7" s="1"/>
  <c r="E94" i="7" s="1"/>
  <c r="E66" i="7" l="1"/>
  <c r="E67" i="7" s="1"/>
  <c r="E95" i="7" s="1"/>
  <c r="E97" i="7" s="1"/>
  <c r="E99" i="7" l="1"/>
  <c r="C5" i="2" s="1"/>
  <c r="E5" i="2" s="1"/>
  <c r="E81" i="7"/>
  <c r="G5" i="2" l="1"/>
  <c r="I6" i="34"/>
  <c r="J6" i="34" s="1"/>
  <c r="J18" i="34" s="1"/>
  <c r="E82" i="7"/>
  <c r="E80" i="7"/>
  <c r="E88" i="7" s="1"/>
  <c r="E98" i="7" s="1"/>
  <c r="G16" i="2"/>
  <c r="G34" i="2" s="1"/>
  <c r="G35" i="2" s="1"/>
  <c r="G23" i="2"/>
  <c r="C5" i="36" l="1"/>
  <c r="J19" i="34"/>
  <c r="D41" i="2"/>
  <c r="G41" i="2" s="1"/>
  <c r="D5" i="36" l="1"/>
  <c r="AM5" i="36"/>
  <c r="E41" i="2"/>
  <c r="E5" i="36" l="1"/>
  <c r="F5" i="36" l="1"/>
  <c r="G5" i="36" l="1"/>
  <c r="H5" i="36" l="1"/>
  <c r="I5" i="36" l="1"/>
  <c r="J5" i="36" l="1"/>
  <c r="K5" i="36" l="1"/>
  <c r="L5" i="36" l="1"/>
  <c r="M5" i="36" l="1"/>
  <c r="N5" i="36" l="1"/>
  <c r="O5" i="36" l="1"/>
  <c r="P5" i="36" l="1"/>
  <c r="Q5" i="36" l="1"/>
  <c r="R5" i="36" l="1"/>
  <c r="S5" i="36" l="1"/>
  <c r="T5" i="36" l="1"/>
  <c r="U5" i="36" l="1"/>
  <c r="V5" i="36" l="1"/>
  <c r="W5" i="36" l="1"/>
  <c r="X5" i="36" l="1"/>
  <c r="Y5" i="36" l="1"/>
  <c r="Z5" i="36" l="1"/>
  <c r="AA5" i="36" l="1"/>
  <c r="AB5" i="36" l="1"/>
  <c r="AC5" i="36" l="1"/>
  <c r="AD5" i="36" l="1"/>
  <c r="AE5" i="36" l="1"/>
  <c r="AF5" i="36" l="1"/>
  <c r="AG5" i="36" l="1"/>
  <c r="AH5" i="36" l="1"/>
  <c r="AI5" i="36" l="1"/>
  <c r="AJ5" i="36" l="1"/>
  <c r="AK5" i="36" l="1"/>
  <c r="AL5" i="36" l="1"/>
  <c r="E42" i="2" l="1"/>
  <c r="G42" i="2"/>
  <c r="G43" i="2" s="1"/>
  <c r="I24" i="34"/>
  <c r="D43" i="2"/>
  <c r="E43" i="2" s="1"/>
  <c r="C6" i="36" l="1"/>
  <c r="J27" i="34"/>
  <c r="J28" i="34" s="1"/>
  <c r="J29" i="34" s="1"/>
  <c r="J25" i="34"/>
  <c r="AM6" i="36" l="1"/>
  <c r="AM7" i="36" s="1"/>
  <c r="D6" i="36"/>
  <c r="C7" i="36"/>
  <c r="C8" i="36" s="1"/>
  <c r="D7" i="36" l="1"/>
  <c r="D8" i="36" s="1"/>
  <c r="E6" i="36"/>
  <c r="E7" i="36" l="1"/>
  <c r="E8" i="36" s="1"/>
  <c r="F6" i="36"/>
  <c r="G6" i="36" l="1"/>
  <c r="F7" i="36"/>
  <c r="F8" i="36" s="1"/>
  <c r="G7" i="36" l="1"/>
  <c r="G8" i="36" s="1"/>
  <c r="H6" i="36"/>
  <c r="H7" i="36" l="1"/>
  <c r="H8" i="36" s="1"/>
  <c r="I6" i="36"/>
  <c r="I7" i="36" l="1"/>
  <c r="I8" i="36" s="1"/>
  <c r="J6" i="36"/>
  <c r="K6" i="36" l="1"/>
  <c r="J7" i="36"/>
  <c r="J8" i="36" s="1"/>
  <c r="K7" i="36" l="1"/>
  <c r="K8" i="36" s="1"/>
  <c r="L6" i="36"/>
  <c r="L7" i="36" l="1"/>
  <c r="L8" i="36" s="1"/>
  <c r="M6" i="36"/>
  <c r="N6" i="36" l="1"/>
  <c r="M7" i="36"/>
  <c r="M8" i="36" s="1"/>
  <c r="N7" i="36" l="1"/>
  <c r="N8" i="36" s="1"/>
  <c r="O6" i="36"/>
  <c r="P6" i="36" l="1"/>
  <c r="O7" i="36"/>
  <c r="O8" i="36" s="1"/>
  <c r="P7" i="36" l="1"/>
  <c r="P8" i="36" s="1"/>
  <c r="Q6" i="36"/>
  <c r="Q7" i="36" l="1"/>
  <c r="Q8" i="36" s="1"/>
  <c r="R6" i="36"/>
  <c r="S6" i="36" l="1"/>
  <c r="R7" i="36"/>
  <c r="R8" i="36" s="1"/>
  <c r="T6" i="36" l="1"/>
  <c r="S7" i="36"/>
  <c r="S8" i="36" s="1"/>
  <c r="T7" i="36" l="1"/>
  <c r="T8" i="36" s="1"/>
  <c r="U6" i="36"/>
  <c r="U7" i="36" l="1"/>
  <c r="U8" i="36" s="1"/>
  <c r="V6" i="36"/>
  <c r="W6" i="36" l="1"/>
  <c r="V7" i="36"/>
  <c r="V8" i="36" s="1"/>
  <c r="W7" i="36" l="1"/>
  <c r="W8" i="36" s="1"/>
  <c r="X6" i="36"/>
  <c r="X7" i="36" l="1"/>
  <c r="X8" i="36" s="1"/>
  <c r="Y6" i="36"/>
  <c r="Z6" i="36" l="1"/>
  <c r="Y7" i="36"/>
  <c r="Y8" i="36" s="1"/>
  <c r="AA6" i="36" l="1"/>
  <c r="Z7" i="36"/>
  <c r="Z8" i="36" s="1"/>
  <c r="AA7" i="36" l="1"/>
  <c r="AA8" i="36" s="1"/>
  <c r="AB6" i="36"/>
  <c r="AB7" i="36" l="1"/>
  <c r="AB8" i="36" s="1"/>
  <c r="AC6" i="36"/>
  <c r="AC7" i="36" l="1"/>
  <c r="AC8" i="36" s="1"/>
  <c r="AD6" i="36"/>
  <c r="AD7" i="36" l="1"/>
  <c r="AD8" i="36" s="1"/>
  <c r="AE6" i="36"/>
  <c r="AF6" i="36" l="1"/>
  <c r="AE7" i="36"/>
  <c r="AE8" i="36" s="1"/>
  <c r="AF7" i="36" l="1"/>
  <c r="AF8" i="36" s="1"/>
  <c r="AG6" i="36"/>
  <c r="AG7" i="36" l="1"/>
  <c r="AG8" i="36" s="1"/>
  <c r="AH6" i="36"/>
  <c r="AI6" i="36" l="1"/>
  <c r="AH7" i="36"/>
  <c r="AH8" i="36" s="1"/>
  <c r="AJ6" i="36" l="1"/>
  <c r="AI7" i="36"/>
  <c r="AI8" i="36" s="1"/>
  <c r="AJ7" i="36" l="1"/>
  <c r="AJ8" i="36" s="1"/>
  <c r="AK6" i="36"/>
  <c r="AK7" i="36" l="1"/>
  <c r="AK8" i="36" s="1"/>
  <c r="AL6" i="36"/>
  <c r="AL7" i="36" s="1"/>
  <c r="AL8" i="36" l="1"/>
</calcChain>
</file>

<file path=xl/sharedStrings.xml><?xml version="1.0" encoding="utf-8"?>
<sst xmlns="http://schemas.openxmlformats.org/spreadsheetml/2006/main" count="5497" uniqueCount="2126">
  <si>
    <t>Item</t>
  </si>
  <si>
    <t>Descrição do item</t>
  </si>
  <si>
    <t>PLANILHAS DE CUSTOS E FORMAÇÃO DE PREÇOS</t>
  </si>
  <si>
    <t>Composição da Remuneração</t>
  </si>
  <si>
    <t>Valor (R$)</t>
  </si>
  <si>
    <t>A</t>
  </si>
  <si>
    <t>B</t>
  </si>
  <si>
    <t>Adicional de periculosidade</t>
  </si>
  <si>
    <t>C</t>
  </si>
  <si>
    <t>Adicional de Insalubridade</t>
  </si>
  <si>
    <t>D</t>
  </si>
  <si>
    <t>Adicional Noturno</t>
  </si>
  <si>
    <t>E</t>
  </si>
  <si>
    <t>Hora Noturna Adicional</t>
  </si>
  <si>
    <t>F</t>
  </si>
  <si>
    <t>Adicional de Hora Extra</t>
  </si>
  <si>
    <t>G</t>
  </si>
  <si>
    <t>Outros (especificar)</t>
  </si>
  <si>
    <t>Nota: Valores mensais por empregado.</t>
  </si>
  <si>
    <t>FGTS</t>
  </si>
  <si>
    <t>C.1</t>
  </si>
  <si>
    <t>COFINS</t>
  </si>
  <si>
    <t>C.2</t>
  </si>
  <si>
    <t>PIS</t>
  </si>
  <si>
    <t>C.3</t>
  </si>
  <si>
    <t>ISSQN</t>
  </si>
  <si>
    <t>C.4</t>
  </si>
  <si>
    <t>QUADRO-RESUMO CUSTO POR EMPREGADO</t>
  </si>
  <si>
    <t>Mão-de-obra vinculada à execução contratual (valor por empregado)</t>
  </si>
  <si>
    <t>B - Munícipio/UF: Brasília/DF</t>
  </si>
  <si>
    <t>F - Unidade de Medida: posto</t>
  </si>
  <si>
    <t>G - Quantidade total a contratar (em função da unidade de medida): 1 posto</t>
  </si>
  <si>
    <t>Discriminação dos serviços</t>
  </si>
  <si>
    <t>Mão de obra vinculada à execução contratual</t>
  </si>
  <si>
    <t>Dados complementares para composição dos custos referente à mão de obra</t>
  </si>
  <si>
    <t xml:space="preserve">Tipo de serviço </t>
  </si>
  <si>
    <t>Classificação Brasileira de Ocupações (CBO)</t>
  </si>
  <si>
    <t>Salário Normativo da categoria profissional</t>
  </si>
  <si>
    <t>Categoria profissional (vinculada à execução contratual)</t>
  </si>
  <si>
    <t>Data base da categoria (dia/mês/ano)</t>
  </si>
  <si>
    <t>3131-15</t>
  </si>
  <si>
    <t xml:space="preserve">Encarregado(a) Geral de Manutenção </t>
  </si>
  <si>
    <t>MÓDULO 1: Composição da remuneração (M1)</t>
  </si>
  <si>
    <t>Salário Base - 43 horas/semana</t>
  </si>
  <si>
    <t>MÓDULO 2: Encargos e benefícios anuais, mensais e diários (M2)</t>
  </si>
  <si>
    <t>Submódulo 2.1</t>
  </si>
  <si>
    <t xml:space="preserve">13º salário   </t>
  </si>
  <si>
    <t>13º (décimo terceiro) salário, férias e adicional de férias</t>
  </si>
  <si>
    <t>Total submódulo 2.1</t>
  </si>
  <si>
    <t>Submódulo 2.2</t>
  </si>
  <si>
    <t>Total submódulo 2.2</t>
  </si>
  <si>
    <t>Submódulo 2.3</t>
  </si>
  <si>
    <t>Benefícios mensais e diários</t>
  </si>
  <si>
    <t>Vale transporte</t>
  </si>
  <si>
    <t>Vale alimentação</t>
  </si>
  <si>
    <t>MÓDULO 5: Insumos de mão de obra (M5)</t>
  </si>
  <si>
    <t>MÓDULO 6: Custos indiretos, tributos e lucro (M6)</t>
  </si>
  <si>
    <t xml:space="preserve">Férias </t>
  </si>
  <si>
    <t>Adicional de férias</t>
  </si>
  <si>
    <t xml:space="preserve"> GPS, FGTS e outras contribuições</t>
  </si>
  <si>
    <t>Total submódulo 2.3</t>
  </si>
  <si>
    <t>Total do Módulo 1</t>
  </si>
  <si>
    <t>Total do Módulo 2</t>
  </si>
  <si>
    <t>MÓDULO 3: Provisão para rescisão (M3)</t>
  </si>
  <si>
    <t>Submódulo 3.1</t>
  </si>
  <si>
    <t>1/12 da remuneração de 1 mês indenizado</t>
  </si>
  <si>
    <t>Multa sobre o saldo do FGTS e contribuição social</t>
  </si>
  <si>
    <t>Porcentagem (%)</t>
  </si>
  <si>
    <t>Total submódulo 3.1 (probabilidade de recisão por API)</t>
  </si>
  <si>
    <t>Submódulo 3.2</t>
  </si>
  <si>
    <t>Aviso prévio trabalhado</t>
  </si>
  <si>
    <t>Aviso prévio indenizado</t>
  </si>
  <si>
    <t>Total submódulo 3.2</t>
  </si>
  <si>
    <t>Total do Módulo 3</t>
  </si>
  <si>
    <t>MÓDULO 4: Custo de reposição do profissional ausente (M4)</t>
  </si>
  <si>
    <t xml:space="preserve">Custo diário do empregado substituto </t>
  </si>
  <si>
    <t>Total do Módulo 4</t>
  </si>
  <si>
    <t>Total do Módulo 5</t>
  </si>
  <si>
    <t xml:space="preserve">Custos Indiretos   </t>
  </si>
  <si>
    <t xml:space="preserve">Lucro  </t>
  </si>
  <si>
    <t xml:space="preserve">Tributos Federais e Estaduais/Municipais </t>
  </si>
  <si>
    <t>Total do Módulo 6</t>
  </si>
  <si>
    <t xml:space="preserve">Total de tributos </t>
  </si>
  <si>
    <t>Subtotal (A + B + C + D+E)</t>
  </si>
  <si>
    <t>Custo mensal do empregado</t>
  </si>
  <si>
    <t>G - Quantidade total a contratar (em função da unidade de medida): 2 postos</t>
  </si>
  <si>
    <t>7241-10</t>
  </si>
  <si>
    <t>Oficial - bombeiro hidráulico</t>
  </si>
  <si>
    <t>Oficial - marceneiro</t>
  </si>
  <si>
    <t>7711-05</t>
  </si>
  <si>
    <t>Materiais e ferramentas (cód. Sinapi 43475)</t>
  </si>
  <si>
    <t>Salário Normativo da categoria profissional (cód. Sinapi 40818)</t>
  </si>
  <si>
    <t>Equipamentos (EPIs) (cód. Sinapi 43499)</t>
  </si>
  <si>
    <t>Uniformes (cód. SBC 6566)</t>
  </si>
  <si>
    <t>Equipamentos (EPIs) (cód. Sinapi 43497)</t>
  </si>
  <si>
    <t>Materiais e ferramentas (cód. Sinapi 43473)</t>
  </si>
  <si>
    <t>Equipamentos (EPIs) (cód. Sinapi 43495)</t>
  </si>
  <si>
    <t>Materiais e ferramentas (cód. Sinapi 43459)</t>
  </si>
  <si>
    <t>Materiais e ferramentas (cód. Sinapi 43479)</t>
  </si>
  <si>
    <t>Equipamentos (EPIs) (cód. Sinapi 43503)</t>
  </si>
  <si>
    <t>Custo total anual ((2xA)+B+C+D)</t>
  </si>
  <si>
    <t>1.1</t>
  </si>
  <si>
    <t>2.2</t>
  </si>
  <si>
    <t>1.2</t>
  </si>
  <si>
    <t>2.1</t>
  </si>
  <si>
    <t>1.3</t>
  </si>
  <si>
    <t>1.4</t>
  </si>
  <si>
    <t>1.5</t>
  </si>
  <si>
    <t>1.6</t>
  </si>
  <si>
    <t>1.7</t>
  </si>
  <si>
    <t>1.8</t>
  </si>
  <si>
    <t>1.9</t>
  </si>
  <si>
    <t>1.10</t>
  </si>
  <si>
    <t>1.11</t>
  </si>
  <si>
    <t>1.12</t>
  </si>
  <si>
    <t>1.13</t>
  </si>
  <si>
    <t>1.14</t>
  </si>
  <si>
    <t>2.3</t>
  </si>
  <si>
    <t>2.4</t>
  </si>
  <si>
    <t>2.5</t>
  </si>
  <si>
    <t>2.6</t>
  </si>
  <si>
    <t>2.7</t>
  </si>
  <si>
    <t>2.8</t>
  </si>
  <si>
    <t>2.9</t>
  </si>
  <si>
    <t>2.10</t>
  </si>
  <si>
    <t>2.11</t>
  </si>
  <si>
    <t>2.12</t>
  </si>
  <si>
    <t>inspeção (e desobstrução quando necessário)  as redes (tubulação, válvulas, registros e todas
as conexões) hidráulica/esgoto/águas pluviais</t>
  </si>
  <si>
    <t>executar remoção e desvio de tubulações de água, esgoto ou incêndio</t>
  </si>
  <si>
    <t xml:space="preserve">Diário </t>
  </si>
  <si>
    <t>Semanal</t>
  </si>
  <si>
    <t>Quinzenal</t>
  </si>
  <si>
    <t>Mensal</t>
  </si>
  <si>
    <t>Semestral</t>
  </si>
  <si>
    <t>Anual</t>
  </si>
  <si>
    <t>X</t>
  </si>
  <si>
    <t>1.15</t>
  </si>
  <si>
    <t>1.16</t>
  </si>
  <si>
    <t>1.17</t>
  </si>
  <si>
    <t>1.18</t>
  </si>
  <si>
    <t>1.19</t>
  </si>
  <si>
    <t>HIDROSSANITÁRIOS</t>
  </si>
  <si>
    <t>x</t>
  </si>
  <si>
    <t xml:space="preserve">inspecionar  os vidros e espelhos trincados e/ou quebrados existentes nos banheiros que possam causar acidentes  </t>
  </si>
  <si>
    <t xml:space="preserve">verificar a abertura e fechamento das caixas de incêndio </t>
  </si>
  <si>
    <t>inspecionar  os puxadores, parafusos, trancas, trincos e dobradiças de portas e janelas   (incluindo toda sua estrutura) com esquadrias/estrutura de ferro ou material similar</t>
  </si>
  <si>
    <t>verificar os elementos táteis e fitas antiderrapantes</t>
  </si>
  <si>
    <t>verificar  a data de  vencimento  de  nova  recarga  de  cilindros  de  extintores.  E  quando
necessário, recolher os extintores que irão para recarga</t>
  </si>
  <si>
    <t>verificar e fixar os rodapés soltos</t>
  </si>
  <si>
    <t xml:space="preserve">ELEMENTOS DE MADEIRA E SIMILARES </t>
  </si>
  <si>
    <t>inspeção  portões,  alambrados,  grades,  suportes  de  condensadoras,  e  demais elementos metálicos</t>
  </si>
  <si>
    <t>verificar  o estado e funcionamento das  portas de  acesso  aos  edifícios  e  de áreas comuns internas (hall de elevadores, entrada de gabinetes e corredores) (principalmente porta corta-fogo)</t>
  </si>
  <si>
    <t>inspeção dos filtros de água para possíveis vazamentos</t>
  </si>
  <si>
    <t>verificar e ajustar todo o sistema de divisórias quanto aos fechamentos e alinhamento, inclusos portas, incluindo os clipes de fixação e proceder os ajustes necessários</t>
  </si>
  <si>
    <t>verificar e realizar ajustes em molas aéreas de portas de madeira</t>
  </si>
  <si>
    <t>verificar as placas de sinalização verticais e horizontais</t>
  </si>
  <si>
    <t>3.1</t>
  </si>
  <si>
    <t>3.2</t>
  </si>
  <si>
    <t>3.3</t>
  </si>
  <si>
    <t>3.4</t>
  </si>
  <si>
    <t>3.5</t>
  </si>
  <si>
    <t>QUADROS DE DISTRIBUIÇÃO</t>
  </si>
  <si>
    <t>Inspecionar Funcionamento dos disjuntores</t>
  </si>
  <si>
    <t>4.1</t>
  </si>
  <si>
    <t>Verificar ocorrências de sobreaquecimento</t>
  </si>
  <si>
    <t>Checar lâmpadas de sinalização</t>
  </si>
  <si>
    <t>Verificar ajuste zero dos medidores</t>
  </si>
  <si>
    <t>Buscar ruídos e vibrações anormais</t>
  </si>
  <si>
    <t>Checar transformadores de medição de painel</t>
  </si>
  <si>
    <t>Inspecionar conexões dos cabos</t>
  </si>
  <si>
    <t>Verificar aberturas e fechamentos dos armários</t>
  </si>
  <si>
    <t>Medir e registrar correntes de fase do alimentador geral e circuitos derivados</t>
  </si>
  <si>
    <t>Controlar os desbalanceamentos de correntes entre fases</t>
  </si>
  <si>
    <t>Medir e registrar voltagens de linha e do neutro dos circuitos principais e derivados</t>
  </si>
  <si>
    <t>Ajustar dispositivos de comando dos disjuntores</t>
  </si>
  <si>
    <t>Lubrificar articulações dos disjuntores</t>
  </si>
  <si>
    <t>Lubrificar dobradiças das portas</t>
  </si>
  <si>
    <t>Efetuar limpeza do quadro com estopa embebida em solvente orgânico.</t>
  </si>
  <si>
    <t>Inspecionar câmaras de extinção dos disjuntores</t>
  </si>
  <si>
    <t>Polir contatos dos terminais</t>
  </si>
  <si>
    <t>Reapertar terminais de ligação</t>
  </si>
  <si>
    <t>Analisar calibração dos relês de proteção</t>
  </si>
  <si>
    <t>Medir e registrar resistência de aterramento</t>
  </si>
  <si>
    <t>Aferir instrumentos de medição de painel</t>
  </si>
  <si>
    <t>Desfazer todas as conexões, poli-las e reconectá-las</t>
  </si>
  <si>
    <t>Efetuar reaperto geral</t>
  </si>
  <si>
    <t>Medir e registrar resistência de isolamento dos cabos</t>
  </si>
  <si>
    <t>Limpar barramentos</t>
  </si>
  <si>
    <t>Efetuar limpeza geral com jato de ar comprimido</t>
  </si>
  <si>
    <t>Combater corrosão e retocar pintura do gabinete</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</si>
  <si>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</si>
  <si>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</si>
  <si>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</si>
  <si>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</si>
  <si>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</si>
  <si>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</si>
  <si>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</si>
  <si>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</si>
  <si>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</si>
  <si>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</si>
  <si>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</si>
  <si>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</si>
  <si>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</si>
  <si>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</si>
  <si>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</si>
  <si>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</si>
  <si>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</si>
  <si>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</si>
  <si>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</si>
  <si>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</si>
  <si>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</si>
  <si>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</si>
  <si>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</si>
  <si>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</si>
  <si>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</si>
  <si>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</si>
  <si>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QUADROS DE TRANSFERÊNCIA AUTOMÁTICA</t>
  </si>
  <si>
    <t>Verificar ocorrência de sobreaquecimento</t>
  </si>
  <si>
    <t>Buscar lâmpadas sinalizadoras com defeito</t>
  </si>
  <si>
    <t>Checar funcionamento de sistema de alarmes</t>
  </si>
  <si>
    <t>Inspecionar transformadores de medição</t>
  </si>
  <si>
    <t>Verificar conexão de cabos e fios</t>
  </si>
  <si>
    <t>Lubrificar articulações de disjuntores e chaves</t>
  </si>
  <si>
    <t>Lubrificar dobradiças dos armários</t>
  </si>
  <si>
    <t>Efetuar limpeza do quadro com estopa embebida em solvente orgânico</t>
  </si>
  <si>
    <t>Inspecionar câmaras de extinção de disjuntores e chaves</t>
  </si>
  <si>
    <t>Polir contato dos disjuntores e chaves</t>
  </si>
  <si>
    <t>Verificar excesso de arco por ocasião de manobras</t>
  </si>
  <si>
    <t>Checar operações dos relês de tempo, sobrecarga, falta de fase, e sensor de tensão</t>
  </si>
  <si>
    <t>Medir e registrar resistência de isolamento dos cabos e disjuntores</t>
  </si>
  <si>
    <t>Efetuar limpeza geral com sopro de ar comprimido</t>
  </si>
  <si>
    <t>Fazer aplicações de produto químico.</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</si>
  <si>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</si>
  <si>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</si>
  <si>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</si>
  <si>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</si>
  <si>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</si>
  <si>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</si>
  <si>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</si>
  <si>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</si>
  <si>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</si>
  <si>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</si>
  <si>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</si>
  <si>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</si>
  <si>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</si>
  <si>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</si>
  <si>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</si>
  <si>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</si>
  <si>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</si>
  <si>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</si>
  <si>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</si>
  <si>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</si>
  <si>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</si>
  <si>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</si>
  <si>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</si>
  <si>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</si>
  <si>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</si>
  <si>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</si>
  <si>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</si>
  <si>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</si>
  <si>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</si>
  <si>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</si>
  <si>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Combater corrosão e retocar pintura do quadro</t>
  </si>
  <si>
    <t>ILUMINAÇÃO E TOMADAS</t>
  </si>
  <si>
    <t>Medir e registrar nível de iluminação nos pavimentos</t>
  </si>
  <si>
    <t>Efetuar inspeção na rede de tomadas de piso</t>
  </si>
  <si>
    <t>Reapertar carcaças das tomadas</t>
  </si>
  <si>
    <t>Efetuar limpeza geral das lâmpadas e luminárias</t>
  </si>
  <si>
    <t>Reapertar parafusos de sustentação</t>
  </si>
  <si>
    <t>Inspecionar reatores e reapertá-los</t>
  </si>
  <si>
    <t>Inspecionar reatores bases e soquetes</t>
  </si>
  <si>
    <t>Verificar aterramento das calhas</t>
  </si>
  <si>
    <t>Inspecionar caixas de interruptores das lâmpadas</t>
  </si>
  <si>
    <t>Inspecionar rede de tomadas verificando base e soquetes, fiação, sobre aquecimento e curtos circuitos</t>
  </si>
  <si>
    <t>6.1</t>
  </si>
  <si>
    <t>6.2</t>
  </si>
  <si>
    <t>6.3</t>
  </si>
  <si>
    <t>6.4</t>
  </si>
  <si>
    <t>6.5</t>
  </si>
  <si>
    <t>6.6</t>
  </si>
  <si>
    <t>6.7</t>
  </si>
  <si>
    <t>6.8</t>
  </si>
  <si>
    <t>6.9</t>
  </si>
  <si>
    <t>6.10</t>
  </si>
  <si>
    <t>6.11</t>
  </si>
  <si>
    <t>6.12</t>
  </si>
  <si>
    <t>6.13</t>
  </si>
  <si>
    <t>6.14</t>
  </si>
  <si>
    <t>6.15</t>
  </si>
  <si>
    <t>QUADROS GERAIS DE DISTRIBUIÇÃO</t>
  </si>
  <si>
    <t>Verificar Funcionamento dos disjuntores</t>
  </si>
  <si>
    <t>Buscar ocorrências de sobreaquecimento</t>
  </si>
  <si>
    <t>Inspecionar lâmpadas de sinalização</t>
  </si>
  <si>
    <t>Verificar conexões dos cabos</t>
  </si>
  <si>
    <t>Checar aberturas e fechamentos dos armários</t>
  </si>
  <si>
    <t>Controlar os desbalanços de correntes entre fases</t>
  </si>
  <si>
    <t>7.1</t>
  </si>
  <si>
    <t>7.2</t>
  </si>
  <si>
    <t>7.3</t>
  </si>
  <si>
    <t>7.4</t>
  </si>
  <si>
    <t>7.5</t>
  </si>
  <si>
    <t>7.6</t>
  </si>
  <si>
    <t>7.7</t>
  </si>
  <si>
    <t>7.8</t>
  </si>
  <si>
    <t>7.9</t>
  </si>
  <si>
    <t>7.10</t>
  </si>
  <si>
    <t>7.11</t>
  </si>
  <si>
    <t>7.12</t>
  </si>
  <si>
    <t>7.13</t>
  </si>
  <si>
    <t>7.14</t>
  </si>
  <si>
    <t>7.15</t>
  </si>
  <si>
    <t>Verificar o funcionamento dos controles sem fio atentando para o funcionamento dos botões</t>
  </si>
  <si>
    <t>Verificar o funcionamento da central do comando dos equipamentos</t>
  </si>
  <si>
    <t>Verificar o funcionamento e a integridade dos imãs de curso de portões</t>
  </si>
  <si>
    <t>Verificar o estado dos trilhos e engrenagens atentando-se para ruídos anormais</t>
  </si>
  <si>
    <t>Verificar limpeza dos componentes eletrônicos com jatos de ar comprimido</t>
  </si>
  <si>
    <t>Conferir tempo de curso dos portões</t>
  </si>
  <si>
    <t>Verificar a corrente consumida pelo motor em funcionamento, registrar e analisar.</t>
  </si>
  <si>
    <t>Verificar o estado de conservação dos condutores elétricos de alimentação do motor</t>
  </si>
  <si>
    <t>Realizar reapertos nas interligações dos condutores elétricos de alimentação dos motores</t>
  </si>
  <si>
    <t>Verificar curso do portão em busca de movimentos anormais</t>
  </si>
  <si>
    <t>Realizar limpeza geral dos componentes internos e externos</t>
  </si>
  <si>
    <t>Remover lubrificantes antigos e aplicar nova lubrificação às engrenagens</t>
  </si>
  <si>
    <t>Verificar integridade da mola buscando por pontos de corrosão e outros danos superficiais</t>
  </si>
  <si>
    <t>Revisar o equipamento promovendo desmontagem e inspeção de todos os componentes</t>
  </si>
  <si>
    <t>8.1</t>
  </si>
  <si>
    <t>8.2</t>
  </si>
  <si>
    <t>8.3</t>
  </si>
  <si>
    <t>8.4</t>
  </si>
  <si>
    <t>8.5</t>
  </si>
  <si>
    <t>8.6</t>
  </si>
  <si>
    <t>8.7</t>
  </si>
  <si>
    <t>8.8</t>
  </si>
  <si>
    <t>8.9</t>
  </si>
  <si>
    <t>8.10</t>
  </si>
  <si>
    <t>8.11</t>
  </si>
  <si>
    <t>8.12</t>
  </si>
  <si>
    <t>8.13</t>
  </si>
  <si>
    <t>8.14</t>
  </si>
  <si>
    <t>EQUIPAMENTO UPS/NOBREAKS</t>
  </si>
  <si>
    <t>9.1</t>
  </si>
  <si>
    <t>9.2</t>
  </si>
  <si>
    <t>9.3</t>
  </si>
  <si>
    <t>9.4</t>
  </si>
  <si>
    <t>9.5</t>
  </si>
  <si>
    <t>9.6</t>
  </si>
  <si>
    <t>9.7</t>
  </si>
  <si>
    <t>9.8</t>
  </si>
  <si>
    <t>9.9</t>
  </si>
  <si>
    <t>9.10</t>
  </si>
  <si>
    <t>9.11</t>
  </si>
  <si>
    <t>9.12</t>
  </si>
  <si>
    <t>9.13</t>
  </si>
  <si>
    <t>9.14</t>
  </si>
  <si>
    <t>9.15</t>
  </si>
  <si>
    <t>9.16</t>
  </si>
  <si>
    <t>9.17</t>
  </si>
  <si>
    <t>9.18</t>
  </si>
  <si>
    <t>9.19</t>
  </si>
  <si>
    <t>9.20</t>
  </si>
  <si>
    <t>9.21</t>
  </si>
  <si>
    <t>9.22</t>
  </si>
  <si>
    <t>9.23</t>
  </si>
  <si>
    <t>Limpeza geral interna e externa</t>
  </si>
  <si>
    <t>Verificação de danos físicos (estrutura e pintura)</t>
  </si>
  <si>
    <t>Reaperto de parafusos, bornes de fixação e conexões elétricas</t>
  </si>
  <si>
    <t>Verificação geral, verificação do painel, versão de firmware, controle e display</t>
  </si>
  <si>
    <t>Ajuste de tensão, potência e frequência</t>
  </si>
  <si>
    <t>Verificação e aferição dos dados medidos com os informados pelo sistema de monitoramento dos equipamentos e display</t>
  </si>
  <si>
    <t>Verificação dos parâmetros essenciais, Inversor, placas em geral, placa controle, placa do carregador</t>
  </si>
  <si>
    <t>Testes funcionais e simulações de falta de energia</t>
  </si>
  <si>
    <t>Medições de tensão, resistência interna, flutuação, recarga e teste de descarga do bancos das baterias, reaperto das conexões, medição por elemento, limpeza e testes em geral</t>
  </si>
  <si>
    <t>Checagem das tensões e correntes de entrada e saída</t>
  </si>
  <si>
    <t>Testes de falta de rede, transferência manual / automática de carga do inversor para rede e vice-versa</t>
  </si>
  <si>
    <t>Anotação das tensões dos elementos em uma tabela de histórico das baterias</t>
  </si>
  <si>
    <t>Verificação da temperatura dos elementos</t>
  </si>
  <si>
    <t>Verificação da oxidação dos polos das conexões</t>
  </si>
  <si>
    <t>Teste de alarmes sonoros e display digital</t>
  </si>
  <si>
    <t>Verificação geral do painel dos Nobreaks</t>
  </si>
  <si>
    <t>Verificação geral da corrente do filtro do inversor</t>
  </si>
  <si>
    <t>Verificação do Hardware</t>
  </si>
  <si>
    <t>Teste de chave estática</t>
  </si>
  <si>
    <t>Teste de sincronismo</t>
  </si>
  <si>
    <t>Observação da forma de onda de saída</t>
  </si>
  <si>
    <t>Observação de funcionamento dos ventiladores</t>
  </si>
  <si>
    <t>Verificação das condições de aterramento e equipotencialização dos equipamentos</t>
  </si>
  <si>
    <t>Extração do Log de eventos  para registro histórico e análise;</t>
  </si>
  <si>
    <t>Verificar funcionamento das portas comunicação e monitoramento;</t>
  </si>
  <si>
    <t>Elaborar e emitir relatório contendo os resultados de verificações e testes realizados na manutenção preventiva;</t>
  </si>
  <si>
    <t>Elaborar e emitir relatório de problemas encontrados e medidas necessárias para adequação.</t>
  </si>
  <si>
    <t>Realizar substituição de bateria (caso tenha mais de três anos)</t>
  </si>
  <si>
    <t>Realizar a substituição de ventiladores (conforme instrução do fabricante)</t>
  </si>
  <si>
    <t>Realizar a substituição de capacitores CC e CA (conforme instrução do fabricante)</t>
  </si>
  <si>
    <t>9.24</t>
  </si>
  <si>
    <t>9.25</t>
  </si>
  <si>
    <t>9.26</t>
  </si>
  <si>
    <t>9.27</t>
  </si>
  <si>
    <t>9.28</t>
  </si>
  <si>
    <t>9.29</t>
  </si>
  <si>
    <t>9.30</t>
  </si>
  <si>
    <t>GRUPO MOTOR-GERADOR</t>
  </si>
  <si>
    <t>SISTEMA DE ARREFECIMENTO</t>
  </si>
  <si>
    <t>Verificar/limpar filtro de ar</t>
  </si>
  <si>
    <t>SISTEMA DE LUBRIFICAÇÃO</t>
  </si>
  <si>
    <t>SISTEMA DE COMBUSTÍVEL</t>
  </si>
  <si>
    <t>Verificar e testar indicador de restrição do filtro</t>
  </si>
  <si>
    <t>Realizar a expurga de água no filtro</t>
  </si>
  <si>
    <t>AUTOMAÇÃO (sensores e periféricos)</t>
  </si>
  <si>
    <t>Verificar e registrar a temperatura</t>
  </si>
  <si>
    <t>GERAL</t>
  </si>
  <si>
    <t>BATERIA</t>
  </si>
  <si>
    <t>REGISTRO DE ALARMES/EVENTOS DO MÓDULO</t>
  </si>
  <si>
    <t>GERADOR / ALTERNADOR</t>
  </si>
  <si>
    <t>QUADRO DE FORÇA E CONTROLE</t>
  </si>
  <si>
    <t>PAINEL DE INSTRUMENTO DO GERADOR</t>
  </si>
  <si>
    <t>SISTEMA DE ADMISSÃO</t>
  </si>
  <si>
    <t>10.1</t>
  </si>
  <si>
    <t>10.2</t>
  </si>
  <si>
    <t>10.3</t>
  </si>
  <si>
    <t>10.4</t>
  </si>
  <si>
    <t>10.5</t>
  </si>
  <si>
    <t>10.6</t>
  </si>
  <si>
    <t>10.7</t>
  </si>
  <si>
    <t>10.8</t>
  </si>
  <si>
    <t>10.9</t>
  </si>
  <si>
    <t>10.10</t>
  </si>
  <si>
    <t>10.11</t>
  </si>
  <si>
    <t>10.12</t>
  </si>
  <si>
    <t>10.13</t>
  </si>
  <si>
    <t>10.14</t>
  </si>
  <si>
    <t>10.15</t>
  </si>
  <si>
    <t>10.16</t>
  </si>
  <si>
    <t>10.17</t>
  </si>
  <si>
    <t>10.18</t>
  </si>
  <si>
    <t>10.19</t>
  </si>
  <si>
    <t>10.20</t>
  </si>
  <si>
    <t>10.21</t>
  </si>
  <si>
    <t>10.22</t>
  </si>
  <si>
    <t>10.23</t>
  </si>
  <si>
    <t>10.24</t>
  </si>
  <si>
    <t>10.25</t>
  </si>
  <si>
    <t>10.26</t>
  </si>
  <si>
    <t>10.27</t>
  </si>
  <si>
    <t>10.28</t>
  </si>
  <si>
    <t>10.29</t>
  </si>
  <si>
    <t>10.30</t>
  </si>
  <si>
    <t>10.31</t>
  </si>
  <si>
    <t>10.32</t>
  </si>
  <si>
    <t>10.33</t>
  </si>
  <si>
    <t>10.34</t>
  </si>
  <si>
    <t>10.35</t>
  </si>
  <si>
    <t>10.36</t>
  </si>
  <si>
    <t>10.37</t>
  </si>
  <si>
    <t>10.38</t>
  </si>
  <si>
    <t>10.39</t>
  </si>
  <si>
    <t>10.40</t>
  </si>
  <si>
    <t>10.41</t>
  </si>
  <si>
    <t>10.42</t>
  </si>
  <si>
    <t>10.43</t>
  </si>
  <si>
    <t>10.44</t>
  </si>
  <si>
    <t>10.45</t>
  </si>
  <si>
    <t>10.46</t>
  </si>
  <si>
    <t>10.47</t>
  </si>
  <si>
    <t>10.48</t>
  </si>
  <si>
    <t>10.49</t>
  </si>
  <si>
    <t>10.50</t>
  </si>
  <si>
    <t>10.51</t>
  </si>
  <si>
    <t>10.52</t>
  </si>
  <si>
    <t>10.53</t>
  </si>
  <si>
    <t>10.54</t>
  </si>
  <si>
    <t>10.55</t>
  </si>
  <si>
    <t>10.56</t>
  </si>
  <si>
    <t>10.57</t>
  </si>
  <si>
    <t>10.58</t>
  </si>
  <si>
    <t>10.59</t>
  </si>
  <si>
    <t>10.60</t>
  </si>
  <si>
    <t>10.61</t>
  </si>
  <si>
    <t>10.62</t>
  </si>
  <si>
    <t>10.63</t>
  </si>
  <si>
    <t>10.64</t>
  </si>
  <si>
    <t>10.65</t>
  </si>
  <si>
    <t>10.66</t>
  </si>
  <si>
    <t>10.67</t>
  </si>
  <si>
    <t>10.68</t>
  </si>
  <si>
    <t>10.69</t>
  </si>
  <si>
    <t>10.70</t>
  </si>
  <si>
    <t>10.71</t>
  </si>
  <si>
    <t>10.72</t>
  </si>
  <si>
    <t>10.73</t>
  </si>
  <si>
    <t>10.74</t>
  </si>
  <si>
    <t>10.75</t>
  </si>
  <si>
    <t>10.76</t>
  </si>
  <si>
    <t>10.77</t>
  </si>
  <si>
    <t>10.78</t>
  </si>
  <si>
    <t>10.79</t>
  </si>
  <si>
    <t>10.80</t>
  </si>
  <si>
    <t>10.81</t>
  </si>
  <si>
    <t>10.82</t>
  </si>
  <si>
    <t>SISTEMAS DE SEGURANÇA CONTRA INCÊNDIO</t>
  </si>
  <si>
    <t>Verificar as conexões elétricas do gerador</t>
  </si>
  <si>
    <t>Registrar a tensão das fases AN, BN, CN, AB, BC, CA do gerador</t>
  </si>
  <si>
    <t>Verificar motor de partida</t>
  </si>
  <si>
    <t>Registrar a frequência da tensão gerada</t>
  </si>
  <si>
    <t>Verificar conexões elétricas do motor de partida</t>
  </si>
  <si>
    <t>Registrar temperatura dos cabos de potência nas QTAs</t>
  </si>
  <si>
    <t>Verificar aperto dos cabos de força na bazeta</t>
  </si>
  <si>
    <t>Verificar partes internas do gerador / diodos / placa de diodos</t>
  </si>
  <si>
    <t>Registrar a corrente do gerador</t>
  </si>
  <si>
    <t>Teste da isolação do enrolamento de campo com tensão</t>
  </si>
  <si>
    <t>Trocar todas baterias do Grupo Motor Gerador e quadros. Observação: Caso a bateria fornecida seja selada e com garantia de 18 meses ou mais, a mesma poderá ser substituída 1 mês antes do término da garantia</t>
  </si>
  <si>
    <t>Registrar os últimos 5 alarmes</t>
  </si>
  <si>
    <t>Reaperto de parafusos de fixação em geral</t>
  </si>
  <si>
    <t>Verificarregulador de tensão do alternador</t>
  </si>
  <si>
    <t>Registrar a corrente do flutuador em carga</t>
  </si>
  <si>
    <t>Verificar o sistema de carga</t>
  </si>
  <si>
    <t>Registrar tensão do carregador de baterias</t>
  </si>
  <si>
    <t>Registrar a tensão do alternador de baterias</t>
  </si>
  <si>
    <t>Registrar a mínima tensão da bateria na partida do motor</t>
  </si>
  <si>
    <t>Limpar e aplicar vaselina nos terminais da bateria</t>
  </si>
  <si>
    <t>Verificar conexão dos cabos da bateria e fazer reaperto de bornes</t>
  </si>
  <si>
    <t>Realizar teste de funcionamento automático sob carga</t>
  </si>
  <si>
    <t>Verificar e deixar gerador sempre em modo automático</t>
  </si>
  <si>
    <t>Limpar motor</t>
  </si>
  <si>
    <t>Verificar folga em porcas e parafusos de todo sistema mecânico</t>
  </si>
  <si>
    <t>Verificar chave de partida e contatos elétricos</t>
  </si>
  <si>
    <t>Verificar emissão excessiva de fumaça do GMG</t>
  </si>
  <si>
    <t>Avaliar ruídos anormais do motor / gerador</t>
  </si>
  <si>
    <t>Verificar limpeza geral da sala e realizar limpeza do GMG</t>
  </si>
  <si>
    <t>Verificar segmento elástico e condições do escapamento</t>
  </si>
  <si>
    <t>Verificar obstrução de passagens de ar internas e externas (sala)</t>
  </si>
  <si>
    <t>Verificar os amortecedores de vibrações</t>
  </si>
  <si>
    <t>Realizar limpeza do pick up magnético</t>
  </si>
  <si>
    <t>Registrar sinal do sensor pick-up no livro</t>
  </si>
  <si>
    <t>Simular atuação do sensor de nível d´água</t>
  </si>
  <si>
    <t>Simular atuação do sensor de sobrevelocidade</t>
  </si>
  <si>
    <t>Simular atuação do sensor de temperatura</t>
  </si>
  <si>
    <t>Simular atuação do sensor de pressão</t>
  </si>
  <si>
    <t>Verificar as conexões elétricas do motor</t>
  </si>
  <si>
    <t>Verificar o circuito e funcionamento do pré-aquecimento</t>
  </si>
  <si>
    <t>Substituir mangueiras</t>
  </si>
  <si>
    <t>Verificar e limpar filtro de  (se necessário indicar substituição)</t>
  </si>
  <si>
    <t>Troca do óleo lubrificante</t>
  </si>
  <si>
    <t>Verificar pressão do óleo lubrificante</t>
  </si>
  <si>
    <t>Realizar limpeza do respiro do cárter</t>
  </si>
  <si>
    <t>Verificar vestígios de vazamento de óleo lubrificante</t>
  </si>
  <si>
    <t>Verificar as mangueiras e abraçadeiras do sistema</t>
  </si>
  <si>
    <t>Verificar e corrigir o nível do óleo lubrificante</t>
  </si>
  <si>
    <t>Inspecionar cubo do ventilador</t>
  </si>
  <si>
    <t>Substituir o líquido de arrefecimento e aditivo. Caso seja utilizado só água, a substituição deverá ser feita a cada três meses</t>
  </si>
  <si>
    <t>Troca do filtro de ar (primário e secundário)</t>
  </si>
  <si>
    <t>Verificar no filtro de ar: tubos, mangueiras, abraçadeiras e limpar elemento do filtro</t>
  </si>
  <si>
    <t>Verificar/limpar gamela de retenção de pó</t>
  </si>
  <si>
    <t>Verificar/limpar pré-filtro de ar</t>
  </si>
  <si>
    <t>Verificar integridade da ventoinha do radiador</t>
  </si>
  <si>
    <t>Controlar e regular a necessidade da troca d´água e anticorrosivo</t>
  </si>
  <si>
    <t>Verificar vazamentos na bomba d´água</t>
  </si>
  <si>
    <t>Registrar a temperatura do líquido de arrefecimento</t>
  </si>
  <si>
    <t>Verificar mangueiras e abraçadeiras do sistema</t>
  </si>
  <si>
    <t>Verificar estado e tensão das correias</t>
  </si>
  <si>
    <t>Verificar o ventilador (trincas, rebites, cubo, pás soltas)</t>
  </si>
  <si>
    <t>Verificar a colmeia do radiador (obstrução e vazamentos)</t>
  </si>
  <si>
    <t>Verificar vestígios de vazamentos</t>
  </si>
  <si>
    <t>Verificar e corrigir o nível do líquido de arrefecimento</t>
  </si>
  <si>
    <t>Fazer inspeção com câmeras térmicas dos disjuntores e contatores</t>
  </si>
  <si>
    <t>Lubrificação das dobradiças</t>
  </si>
  <si>
    <t>Lubrificação das articulações dos contatores</t>
  </si>
  <si>
    <t>Reaperto das conexões elétricas</t>
  </si>
  <si>
    <t>Ajuste zero dos medidores</t>
  </si>
  <si>
    <t>Limpeza geral do quadro</t>
  </si>
  <si>
    <t>Partida manual na chave do motor – realizar teste sem carga</t>
  </si>
  <si>
    <t>Verificar vazamentos no sistema de admissão</t>
  </si>
  <si>
    <t>Verificar folga dos turbocompressores</t>
  </si>
  <si>
    <t>REDE DE HIDRANTES</t>
  </si>
  <si>
    <t>Verificar a existência de vazamentos e/ou outros defeitos nas tubulações</t>
  </si>
  <si>
    <t>Verificar a estanqueidade dos registros e válvulas</t>
  </si>
  <si>
    <t>Verificar o nível dos reservatórios</t>
  </si>
  <si>
    <t>Inspecionar as ligações e conexões, observando a existência de vazamentos e oxidação</t>
  </si>
  <si>
    <t>Verificar e corrigir, se necessário, os controladores de nível dos reservatórios</t>
  </si>
  <si>
    <t>Testar o sistema, verificando as condições dos registros, acoplamentos, mangueiras e demais componentes</t>
  </si>
  <si>
    <t>Acionar as bombas, verificando o funcionamento dos controles manuais e automáticos, do equipamento e dos sinalizadores</t>
  </si>
  <si>
    <t>Limpar e lubrificar o motor e a bomba, inibindo os focos de corrosão e efetuando os retoques de pintura necessárias</t>
  </si>
  <si>
    <t>Limpar as caixas e compartimentos dos sistemas, lubrificando as partes móveis</t>
  </si>
  <si>
    <t>REDE DE SPRINKLER</t>
  </si>
  <si>
    <t>Verificar se os chuveiros automáticos estão em boas condições, limpos e sem vazamentos.</t>
  </si>
  <si>
    <t>DETECÇÃO E ALARME DE INCÊNDIO e ILUMINAÇÃO DE EMERGÊNCIA</t>
  </si>
  <si>
    <t>Testar a operação dos alarmes sonoros e visuais</t>
  </si>
  <si>
    <t xml:space="preserve">Inspecionar as chaves de fluxo, cabos de acionamento, acionadores manuais, alarmes sonoros, detetores, condutores elétricos. </t>
  </si>
  <si>
    <t>Verificar acúmulo de sujeira ou corpos estranhos, vestígios de corrosão, eventuais danos mecânicos.</t>
  </si>
  <si>
    <t>Efetuar teste de funcionamento dos sistemas de iluminação conforme instruções do fornecedor</t>
  </si>
  <si>
    <t>Verificar se os fusíveis estão bem fixados ou queimados e, se necessário, efetuar reparos. Verificar led das baterias.</t>
  </si>
  <si>
    <t>EXTINTORES</t>
  </si>
  <si>
    <t>Inspecionar funcionamento de disjuntores, chaves, relês, etc.</t>
  </si>
  <si>
    <t>Verificar ajuste zero de medidores</t>
  </si>
  <si>
    <t>Checar pressões nos contatos dos disjuntores e chaves</t>
  </si>
  <si>
    <t>Checar potenciômetros de ajuste de tensão</t>
  </si>
  <si>
    <t>Inspecionar regulador automático de tensão</t>
  </si>
  <si>
    <t>Testar chaves reversora, de partida, comutadora etc.</t>
  </si>
  <si>
    <t>Reapertar terminais de ligação dos disjuntores, chaves e demais componentes</t>
  </si>
  <si>
    <t>Medir e registrar aterramento do painel e grupo, testando continuidade</t>
  </si>
  <si>
    <t>Aferir instrumentos de painel</t>
  </si>
  <si>
    <t>Vistoriar todas as dependências para constatar se há lâmpadas apagadas, brilho arroxeado ou extremidade enegrecida, necessitando de substituição</t>
  </si>
  <si>
    <t>Antes de substituir qualquer lâmpada, inspecionar: contatos internos, fixação, soquetes, reator etc</t>
  </si>
  <si>
    <t>Inspecionar lâmpadas, refletores, luz de emergência etc., bem como interruptores, substituído as queimadas</t>
  </si>
  <si>
    <t>Corrigir fixação das tampas de caixas de passagem, tomadas e interruptores</t>
  </si>
  <si>
    <t>Vistoriar estado geral da fiação quanto ao aquecimento, isolamento, etc</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</si>
  <si>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</si>
  <si>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</si>
  <si>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</si>
  <si>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</si>
  <si>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</si>
  <si>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</si>
  <si>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</si>
  <si>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</si>
  <si>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</si>
  <si>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</si>
  <si>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</si>
  <si>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</si>
  <si>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</si>
  <si>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</si>
  <si>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</si>
  <si>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</si>
  <si>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</si>
  <si>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</si>
  <si>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</si>
  <si>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</si>
  <si>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</si>
  <si>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</si>
  <si>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CENTRAL DE GÁS GLP</t>
  </si>
  <si>
    <t>Inspeção dos cilindros.</t>
  </si>
  <si>
    <t>Inspeção da ventilação do recinto do ambiente.</t>
  </si>
  <si>
    <t>Inspecionar vazamento e corrosão, realizando laudo de estaqueidade na periodicidade estabelecida na legislação vigente.</t>
  </si>
  <si>
    <t>Promover reparos de trechos e de fixações;</t>
  </si>
  <si>
    <t xml:space="preserve"> Inspecionar as uniões dos tubos e conexões;</t>
  </si>
  <si>
    <t>Providenciar pintura contra corrosão.</t>
  </si>
  <si>
    <t>Inspecionar o funcionamento das válvulas reguladoras de pressão.</t>
  </si>
  <si>
    <t>12.1</t>
  </si>
  <si>
    <t>12.2</t>
  </si>
  <si>
    <t>12.3</t>
  </si>
  <si>
    <t>12.4</t>
  </si>
  <si>
    <t>12.5</t>
  </si>
  <si>
    <t>12.6</t>
  </si>
  <si>
    <t>12.7</t>
  </si>
  <si>
    <t>12.8</t>
  </si>
  <si>
    <t>verificar  o estado e funcionamento das  cancelas de acesso  à garagem e o estado das pinturas (piso, placas e paredes)</t>
  </si>
  <si>
    <t>verificar  e ajustar as  portas  e  esquadrias  de  madeira  das  edificações,  inclusos  seus
batentes, alavancas de fechamento, guarnições de borracha e baguetes</t>
  </si>
  <si>
    <t>Inspecionar e, se necessário providenciar o reparo  das válvulas, mangueiras, manômetros e conexões.</t>
  </si>
  <si>
    <t>SISTEMA DE BOMBEAMENTO</t>
  </si>
  <si>
    <t>Verificar eventuais desgastes das escovas e anéis coletores</t>
  </si>
  <si>
    <t>Manter o motor e os equipamentos associados limpos.</t>
  </si>
  <si>
    <t>Verificar desgastes, lubrificação e vida útil dos mancais.</t>
  </si>
  <si>
    <t>Efetuar reaperto de todos os parafusos</t>
  </si>
  <si>
    <t>Realizar revisão geral no conjunto girante, no rotor e no interior da carcaça abrindo e remontando os conjuntos.</t>
  </si>
  <si>
    <t>Verificar acoplamentos/rolamentos.</t>
  </si>
  <si>
    <t>Efetuar limpeza dos manômetros</t>
  </si>
  <si>
    <t>Inspecionar amortecedores de vibração</t>
  </si>
  <si>
    <t>Limpar filtros de sucção</t>
  </si>
  <si>
    <t>Realizar limpeza externa dos dispositivos</t>
  </si>
  <si>
    <t>Verificar danos aos elementos filtrantes</t>
  </si>
  <si>
    <t>Verificar a atuação das válvulas de retenção</t>
  </si>
  <si>
    <t>Verificar se as tubulações de sucção ou de recalque exercendo esforços indevidos em alguma das bombas</t>
  </si>
  <si>
    <t>Medir, registrar e analisar a folga do acoplamento</t>
  </si>
  <si>
    <t>Verificar e corrigir ruídos e vibrações anormais</t>
  </si>
  <si>
    <t>Verificar e reapertar abraçadeiras e mangotes</t>
  </si>
  <si>
    <t>Verificar e ajustar gaxetas (60 a 90 gotas p/m), caso existam</t>
  </si>
  <si>
    <t>Verificar e limpar dreno</t>
  </si>
  <si>
    <t>Trocar o óleo da bomba</t>
  </si>
  <si>
    <t>Eliminar focos de oxidação e retocar a pintura</t>
  </si>
  <si>
    <t>Testar e regular o relê térmico do motor</t>
  </si>
  <si>
    <t>Verificar e limpar filtros de sucção</t>
  </si>
  <si>
    <t>Verificar e registrar e analisar diferencial de pressão de trabalho utilizando os manômetros da instalação</t>
  </si>
  <si>
    <t>Verificar a presença de desgastes nos eixos do motor, determinar a causa e realizar ajustes necessários</t>
  </si>
  <si>
    <t>13.1</t>
  </si>
  <si>
    <t>13.2</t>
  </si>
  <si>
    <t>13.3</t>
  </si>
  <si>
    <t>13.4</t>
  </si>
  <si>
    <t>13.5</t>
  </si>
  <si>
    <t>13.6</t>
  </si>
  <si>
    <t>13.7</t>
  </si>
  <si>
    <t>13.8</t>
  </si>
  <si>
    <t>13.9</t>
  </si>
  <si>
    <t>13.10</t>
  </si>
  <si>
    <t>13.11</t>
  </si>
  <si>
    <t>13.12</t>
  </si>
  <si>
    <t>13.13</t>
  </si>
  <si>
    <t>13.14</t>
  </si>
  <si>
    <t>13.15</t>
  </si>
  <si>
    <t>13.16</t>
  </si>
  <si>
    <t>13.17</t>
  </si>
  <si>
    <t>13.18</t>
  </si>
  <si>
    <t>13.19</t>
  </si>
  <si>
    <t>13.20</t>
  </si>
  <si>
    <t>13.21</t>
  </si>
  <si>
    <t>13.22</t>
  </si>
  <si>
    <t>13.23</t>
  </si>
  <si>
    <t>13.24</t>
  </si>
  <si>
    <t>13.25</t>
  </si>
  <si>
    <t>13.26</t>
  </si>
  <si>
    <t>Inspecionar todos os acessórios, proteções e conexões do motor e assegurar seu correto funcionamento</t>
  </si>
  <si>
    <t>Inspecionar o sistema de ventilação ,quando ao correto fluxo de ar</t>
  </si>
  <si>
    <t>Inspecionar a parte hidráulica de todo o sistema de combate a incêndio (hidrantes e sprinklers): verificar e corrigir vazamentos na rede, nos registros, barriletes, verificar e corrigir problemas no acesso a hidrantes e registros, verificar se os esguichos e requintes estão em condições de uso</t>
  </si>
  <si>
    <t>MICRO USINA SOLAR</t>
  </si>
  <si>
    <t>15.1</t>
  </si>
  <si>
    <t>15.2</t>
  </si>
  <si>
    <t>15.3</t>
  </si>
  <si>
    <t>15.4</t>
  </si>
  <si>
    <t>15.5</t>
  </si>
  <si>
    <t>15.6</t>
  </si>
  <si>
    <t>15.7</t>
  </si>
  <si>
    <t>15.8</t>
  </si>
  <si>
    <t>15.9</t>
  </si>
  <si>
    <t>15.10</t>
  </si>
  <si>
    <t>15.11</t>
  </si>
  <si>
    <t>15.12</t>
  </si>
  <si>
    <t>15.13</t>
  </si>
  <si>
    <t>Verificar leituras do Amperímetro, voltímetro, frequencímetro, homerímetros, etc.</t>
  </si>
  <si>
    <t>Verificar se as pressões dos manômetros estão normais</t>
  </si>
  <si>
    <t>Realizar a inspeção visual e auditiva dos inversores e quadros de disjuntores, observando os seus funcionamentos, existência de ruídos e vibrações
anormais</t>
  </si>
  <si>
    <t>Manter sempre fechada a porta da sala dos inversores</t>
  </si>
  <si>
    <t>Verificar as temperaturas dos disjuntores e cabos alimentadores, dos painéis aos inversores de corrente</t>
  </si>
  <si>
    <t>Verificar se todos os comandos estão operando de forma normal;</t>
  </si>
  <si>
    <t>Inspecionar as conexões de saída dos disjuntores, evitando-se pontos de resistência elevada</t>
  </si>
  <si>
    <t>Checar a conexão dos condutores com os painéis, condutores positivo e negativo, e terra</t>
  </si>
  <si>
    <t>Checar o alinhamento, fixação, tampas e regularidade dos leitos (canaletas) dos condutores dos painéis aos inversores; das canaletas e os eletrodutos
copex, de pvc flexível</t>
  </si>
  <si>
    <t>Verificar se existe alguma irregularidade na inclinação dos painéis, eventualmente provocado por ações descontroladas</t>
  </si>
  <si>
    <t>Checar o setap de funcionamento dos inversores, inclusive quanto ao monitoramento web</t>
  </si>
  <si>
    <t>Checar os quadros de proteção de corrente continua de cada inversor</t>
  </si>
  <si>
    <t>Checar os disjuntores dos inversores e disjuntor geral, verificando a corrente gerada</t>
  </si>
  <si>
    <t>Checar a chave de interconexão com o barramento busway no 9º andar;</t>
  </si>
  <si>
    <t>Realizar a limpeza dos cabos com vaselina líquida</t>
  </si>
  <si>
    <t>Fazer a limpeza interna e verificar as proteções</t>
  </si>
  <si>
    <t>Verificar o funcionamento dos disjuntores e chaves</t>
  </si>
  <si>
    <t>Reapertar conexões, bases de fusíveis, barramentos e eliminar sobrecargas e aquecimentos</t>
  </si>
  <si>
    <t>Fazer a limpeza dos terminais oxidados, protegendo-os com Penetrox (ou produto similar aprovado)</t>
  </si>
  <si>
    <t>Fazer os testes de isolamento de todos os quadros</t>
  </si>
  <si>
    <t>Verificar a tensão de todas as molas dos disjuntores</t>
  </si>
  <si>
    <t>Realizar a manutenção preditiva, termográfica, para verificar a termoresistencia dos dispositivos elétricos dos quadros</t>
  </si>
  <si>
    <t xml:space="preserve">Acompanhar a limpeza dos quadros onde estão os inversores
</t>
  </si>
  <si>
    <t>15.14</t>
  </si>
  <si>
    <t>15.15</t>
  </si>
  <si>
    <t>15.16</t>
  </si>
  <si>
    <t>15.17</t>
  </si>
  <si>
    <t>15.18</t>
  </si>
  <si>
    <t>15.19</t>
  </si>
  <si>
    <t>15.20</t>
  </si>
  <si>
    <t>15.21</t>
  </si>
  <si>
    <t>15.22</t>
  </si>
  <si>
    <t>15.23</t>
  </si>
  <si>
    <t>15.24</t>
  </si>
  <si>
    <t>15.25</t>
  </si>
  <si>
    <t>15.26</t>
  </si>
  <si>
    <t>15.27</t>
  </si>
  <si>
    <t>15.28</t>
  </si>
  <si>
    <t>Realizar a limpeza dos módulos fotovoltaicos, retirando a sujeira, poeira ou até mesmo fezes de pássaros (porque reduzem a quantidade de energia gerada), com a utilização de água corrente de mangueira, com baixa pressão, preferencialmente no primeiro horário da manhã, com instrumento de limpeza com cerdas macias e não abrasivas, e ou panos em tecido de algodão, sem nenhum tipo de produto químico para a limpeza, com o funcionário usando os equipamentos de Proteção Individual adequados a tarefa</t>
  </si>
  <si>
    <t>Realizar a limpeza externa dos quadros com benzina, ou outro produto similar aprovado</t>
  </si>
  <si>
    <t>Verificar a temperatura de todos os terminais de disjuntores e equipamentos, quando desligado o quadro. Em casos de temperaturas anormais, providenciar a correção adequada</t>
  </si>
  <si>
    <t>Fazer a limpeza geral de todos os quadros com aspirador de pó e sala dos inversores</t>
  </si>
  <si>
    <t>Checar a chave de interconexão com o barramento busway no 9º andar</t>
  </si>
  <si>
    <t>E - Tipo de serviço: Serviços comuns de engenharia continuado de manutenção predial</t>
  </si>
  <si>
    <t>2143-15</t>
  </si>
  <si>
    <t>Engenheiro</t>
  </si>
  <si>
    <t>1º de maio</t>
  </si>
  <si>
    <t xml:space="preserve">Data base da categoria </t>
  </si>
  <si>
    <t>C - Ano do Acordo, Convenção Coletivo ou Sentença Normativa em Dissídio Coletivo: SENGE/DF/23</t>
  </si>
  <si>
    <t>Equipamentos (EPIs) (cód. Sinapi 43496)</t>
  </si>
  <si>
    <t>Materiais e ferramentas (cód. Sinapi 43460)</t>
  </si>
  <si>
    <t>3131-05</t>
  </si>
  <si>
    <t>7321-05</t>
  </si>
  <si>
    <t>5143-20</t>
  </si>
  <si>
    <t>Ajudante de manutenção predial</t>
  </si>
  <si>
    <t>5143-10</t>
  </si>
  <si>
    <t>PLANO DE MANUTENÇÃO OPERAÇÃO E CONTROLE – FREQUENCIA DAS ATIVIDADES</t>
  </si>
  <si>
    <t>Quantidade</t>
  </si>
  <si>
    <t>Escada de alumínio 7 degraus</t>
  </si>
  <si>
    <t>Alicate de bico</t>
  </si>
  <si>
    <t>jogo</t>
  </si>
  <si>
    <t>Jogo</t>
  </si>
  <si>
    <t>Especificação</t>
  </si>
  <si>
    <t>Unid</t>
  </si>
  <si>
    <t>Alavanca de aço liso de 7/8" por 1,80m</t>
  </si>
  <si>
    <t>Un.</t>
  </si>
  <si>
    <t>Alicate amperímetro 0 a 600 A – SK‑7200 – ICEL – KAISE</t>
  </si>
  <si>
    <t>Alicate bico de papagaio</t>
  </si>
  <si>
    <t>Alicate bico curvo com mola</t>
  </si>
  <si>
    <t>un</t>
  </si>
  <si>
    <t>Alicate de corte</t>
  </si>
  <si>
    <t>Alicate de pressão</t>
  </si>
  <si>
    <t>Alicate Pop (Arrebitadeira)</t>
  </si>
  <si>
    <t>Alicate prensa terminal p/ 6, 10, 35 mm</t>
  </si>
  <si>
    <t>Alicate universal com cabo isolado</t>
  </si>
  <si>
    <t>Arco de serra regulável, de 8" a 12"</t>
  </si>
  <si>
    <t>Aspirador de pó e de água semi-industrial</t>
  </si>
  <si>
    <t>Avental de segurança descartável de polietileno 80x 150x0,015 cm</t>
  </si>
  <si>
    <t>Bomba manual para óleo diesel</t>
  </si>
  <si>
    <t>Bomba engraxadora, pequena.</t>
  </si>
  <si>
    <t>Maquina para desobstrução de rede de esgoto.</t>
  </si>
  <si>
    <t>Bomba submersa 1¹/² " HP</t>
  </si>
  <si>
    <t>Canivete ou estilete para eletricista</t>
  </si>
  <si>
    <t>Capacete de segurança</t>
  </si>
  <si>
    <t>Carrinho de mão, com pneu de borracha</t>
  </si>
  <si>
    <t>Cavadeira de boca, cabo de madeira.</t>
  </si>
  <si>
    <t>Colher p/ pedreiro</t>
  </si>
  <si>
    <t>Chave de grifo nº 14</t>
  </si>
  <si>
    <t xml:space="preserve">Chave de grifo nº 18 </t>
  </si>
  <si>
    <t>Chave de grifo nº 24</t>
  </si>
  <si>
    <t>Chave de grifo nº 36</t>
  </si>
  <si>
    <t>Conjunto de chaves combinada (boca/estrela), várias bitolas.</t>
  </si>
  <si>
    <t>Conjunto de chaves de fenda, bitolas diversas.</t>
  </si>
  <si>
    <t>Conjunto de chaves fenda Phillips, bitolas diversas.</t>
  </si>
  <si>
    <t>Conjunto de espátulas, bitolas diversas</t>
  </si>
  <si>
    <t>Conjunto de Serra Copo com ponta de vídea de ½" a 3"</t>
  </si>
  <si>
    <t>Conjunto de Serra Copo p/ madeira de ½" a 3"</t>
  </si>
  <si>
    <t>Conjuntos de chaves tipo Cachimbo</t>
  </si>
  <si>
    <t>Decibelímetro digital</t>
  </si>
  <si>
    <t>Desempenadeira de aço dentada</t>
  </si>
  <si>
    <t xml:space="preserve">Desempenadeira de aço lisa </t>
  </si>
  <si>
    <t>Desempenadeira plástica medindo 14cm x 27cm</t>
  </si>
  <si>
    <t>Enxada média com cabo</t>
  </si>
  <si>
    <t>Escada de alumínio 5 degraus</t>
  </si>
  <si>
    <t>Escada de alumínio de 10 degraus</t>
  </si>
  <si>
    <t>Escada de alumínio de 14 degraus</t>
  </si>
  <si>
    <t>Escada de madeira de 5 degraus</t>
  </si>
  <si>
    <t>Escova em aço tamanho médio</t>
  </si>
  <si>
    <t>Esmeril médio de bancada 300 W 220 V</t>
  </si>
  <si>
    <t>Esquadro metálico de pedreiro</t>
  </si>
  <si>
    <t>Estilete profissional</t>
  </si>
  <si>
    <t>Extensão elétrica com 30 m</t>
  </si>
  <si>
    <t>Fasímetro classe 1 + Meggar 1.000 megaonhms 600 VDC</t>
  </si>
  <si>
    <t>Ferro de solda elétrico</t>
  </si>
  <si>
    <t>Formão com cabo 1.1/2 polegada</t>
  </si>
  <si>
    <t>Furadeira convencional – 400 w</t>
  </si>
  <si>
    <t>Furadeira de impacto profissional – 800 W, 220 V</t>
  </si>
  <si>
    <t>Grosa para madeira – 30 cm</t>
  </si>
  <si>
    <t>Jogo de brocas para madeira ou metal, diâmetros diversos</t>
  </si>
  <si>
    <t>Jogo de brocas para alvenaria/concreto (vídia) – diâmetros diversos</t>
  </si>
  <si>
    <t xml:space="preserve">Jogo de chaves Allen </t>
  </si>
  <si>
    <t>Jogo de chaves de boca de 6 a 22 mm</t>
  </si>
  <si>
    <t>Lima chata bastarda 30 cm</t>
  </si>
  <si>
    <t>Lanterna para 03 pilhas grandes</t>
  </si>
  <si>
    <t>Lixadeira elétrica manual ½" 800 W</t>
  </si>
  <si>
    <t>Luva de látex, tamanho G, M e P</t>
  </si>
  <si>
    <t>Par</t>
  </si>
  <si>
    <t xml:space="preserve">Luva de PVC forrada cano longo e palma áspera, 70cm </t>
  </si>
  <si>
    <t>Luva de raspa de couro de cano curto</t>
  </si>
  <si>
    <t>Luva de raspa de couro de cano longo</t>
  </si>
  <si>
    <t xml:space="preserve">Luva isolante de borracha para eletricidade Classe 0 - 5kV </t>
  </si>
  <si>
    <t>Luva de pano (tecido)</t>
  </si>
  <si>
    <t>Luxímetro digital</t>
  </si>
  <si>
    <t>Maçarico para GLP, com registro, 1,0 metro de mangueira, para aplicação de manta asfáltica</t>
  </si>
  <si>
    <t>Máscara anti pó descartável – pacote 100 unidades</t>
  </si>
  <si>
    <t>Pct</t>
  </si>
  <si>
    <t>Marreta de ferro de 1000g</t>
  </si>
  <si>
    <t>Marreta de ferro 500g</t>
  </si>
  <si>
    <t>Martelo de ferro cabo de madeira</t>
  </si>
  <si>
    <t>Martelo de borracha tipo borracheiro com cabo</t>
  </si>
  <si>
    <t>Martelo de unha com 300g</t>
  </si>
  <si>
    <t>Medidor eletrônico de temperatura infravermelho (termômetro)</t>
  </si>
  <si>
    <t>Multímetro digital</t>
  </si>
  <si>
    <t>Nivel de aluminio – 30 cm</t>
  </si>
  <si>
    <t xml:space="preserve">Óculo de segurança </t>
  </si>
  <si>
    <t>Pá com cabo de madeira</t>
  </si>
  <si>
    <t xml:space="preserve">Parafusadeira c/bateria de 12 volts de 3/8” </t>
  </si>
  <si>
    <t>Pé de cabra</t>
  </si>
  <si>
    <t>Picareta com cabo de madeira</t>
  </si>
  <si>
    <t>Pistola elétrica, 220 V, para aplicação de cola quente</t>
  </si>
  <si>
    <t>Plaina elétrica 750 W</t>
  </si>
  <si>
    <t>Ponteiro de aço, 250x18 mm</t>
  </si>
  <si>
    <t>Protetor auditivo tipo concha com abafador de ruídos</t>
  </si>
  <si>
    <t>Régua de alumínio de 5cm x 2cm x 2m</t>
  </si>
  <si>
    <t>Relógio de ponto biométrico</t>
  </si>
  <si>
    <t>Saca fusível NH</t>
  </si>
  <si>
    <t>Saca polia de 120 mm, 3 garras.</t>
  </si>
  <si>
    <t>Serra circular para cerâmica (makita) 1200 W</t>
  </si>
  <si>
    <t>Serra circular para madeira portátil 7¼” – 1200 W</t>
  </si>
  <si>
    <t>Serra para esquadria manual</t>
  </si>
  <si>
    <t>Serra tico-tico 450W</t>
  </si>
  <si>
    <t>Serrote de costa para madeira 12 polegadas</t>
  </si>
  <si>
    <t>Serrote para madeira tamanho médio, 20 polegadas.</t>
  </si>
  <si>
    <t>Talhadeira de aço, 10 polegadas</t>
  </si>
  <si>
    <t>Tambor de ferro/plástico de 200 litros</t>
  </si>
  <si>
    <t>Tesoura tipo funileiro, 10 polegadas</t>
  </si>
  <si>
    <t>Teste de tensão, de néon</t>
  </si>
  <si>
    <t>Trena metálica, 10 metros</t>
  </si>
  <si>
    <t>G - Quantidade total a contratar (em função da unidade de medida): 3 postos</t>
  </si>
  <si>
    <t>A - Data da Apresentação da Proposta: 02/02/2024</t>
  </si>
  <si>
    <t>G - Quantidade total a contratar (em função da unidade de medida): 4 postos</t>
  </si>
  <si>
    <t>MEDIDAS PREVENTIVAS   (comunicar quando houver a necessiadade de reparo, substiuição ou conserto de forma imediata)</t>
  </si>
  <si>
    <t xml:space="preserve">PORTÕES  </t>
  </si>
  <si>
    <t>Salário Base - 44 horas/semana</t>
  </si>
  <si>
    <t>A - Data da Apresentação da Proposta: 09/02/2024</t>
  </si>
  <si>
    <t xml:space="preserve">Oficial Bombeiro Hidráulico - 44 horas/Semanais </t>
  </si>
  <si>
    <t xml:space="preserve">Oficial marceneiro - 44 horas/Semanais </t>
  </si>
  <si>
    <t xml:space="preserve">Ajudante de manutenção em geral  - 44 horas/Semanais </t>
  </si>
  <si>
    <t xml:space="preserve">Técnico em áudio - 44 horas/Semanais </t>
  </si>
  <si>
    <t xml:space="preserve">Eletricista de manutenção de instalações elétricas prediais - 44 horas/Semanais </t>
  </si>
  <si>
    <t>Ajudante de Eletricista Plantonista Noturno (12x36 hs)</t>
  </si>
  <si>
    <t xml:space="preserve">Eletricista Plantonista Diurno (12x36 hs) </t>
  </si>
  <si>
    <t>Eletricista Plantonista Noturno (12x36 hs)</t>
  </si>
  <si>
    <t xml:space="preserve">Encarregado (a) de Manutenção - 44 horas/Semanais </t>
  </si>
  <si>
    <t xml:space="preserve">Engenheiro (a) eletricista - 44 horas/Semanais </t>
  </si>
  <si>
    <t xml:space="preserve">Técnico eletromecânico de grupo gerador  44 horas/Mensais </t>
  </si>
  <si>
    <t xml:space="preserve">Assistente  Administrativo - 44 horas/Semanais </t>
  </si>
  <si>
    <t>Assistente  Admnistrativo</t>
  </si>
  <si>
    <t>A - Data da Apresentação da Proposta: 14/02/2024</t>
  </si>
  <si>
    <t xml:space="preserve">C - Ano do Acordo, Convenção Coletivo ou Sentença Normativa em Dissídio Coletivo:  Sindiserviços-DF/ 2024 </t>
  </si>
  <si>
    <t xml:space="preserve">Assistência Odontológica </t>
  </si>
  <si>
    <t xml:space="preserve">Auxílio Creche </t>
  </si>
  <si>
    <t>Seguro de Vida</t>
  </si>
  <si>
    <t>Assistência Funeral</t>
  </si>
  <si>
    <t xml:space="preserve">Assistência Médica e Familiar </t>
  </si>
  <si>
    <t xml:space="preserve">C - Ano do Acordo, Convenção Coletivo ou Sentença Normativa em Dissídio Coletivo: Sindiserviços-DF/ 2024 </t>
  </si>
  <si>
    <t>Salário Base - (12x36 hs)</t>
  </si>
  <si>
    <t>C - Ano do Acordo, Convenção Coletivo ou Sentença Normativa em Dissídio Coletivo:   Sindiserviços-DF/ 2024</t>
  </si>
  <si>
    <t xml:space="preserve"> 
4110-10</t>
  </si>
  <si>
    <t xml:space="preserve">Ajudante de Eletricista Plantonista Noturno  </t>
  </si>
  <si>
    <t xml:space="preserve">Eletricista Plantonista Noturno  </t>
  </si>
  <si>
    <t xml:space="preserve">Eletricista Plantonista Diurno  </t>
  </si>
  <si>
    <t xml:space="preserve">Eletricista de manutenção </t>
  </si>
  <si>
    <t>3003-05</t>
  </si>
  <si>
    <t>Tipo de serviço</t>
  </si>
  <si>
    <t>Qtde de postos</t>
  </si>
  <si>
    <t>Valor total do serviço (R$)</t>
  </si>
  <si>
    <t>(A)</t>
  </si>
  <si>
    <t>(B)</t>
  </si>
  <si>
    <t>(C)</t>
  </si>
  <si>
    <t>(D) = (B x C)</t>
  </si>
  <si>
    <t>(E)</t>
  </si>
  <si>
    <t>(F) = (D x E)</t>
  </si>
  <si>
    <t>Valor Global da Proposta</t>
  </si>
  <si>
    <t>Descrição</t>
  </si>
  <si>
    <t>Valor proposto por Posto de Serviço</t>
  </si>
  <si>
    <t>Valor mensal do serviço</t>
  </si>
  <si>
    <t>Técnico(a) Audio/Técnico Industrial</t>
  </si>
  <si>
    <t>G - Quantidade total a contratar (em função da unidade de medida): 2 posto</t>
  </si>
  <si>
    <t xml:space="preserve">VALOR MENSAL DOS SERVIÇOS </t>
  </si>
  <si>
    <t>Total</t>
  </si>
  <si>
    <t xml:space="preserve">PLANILHA ESTIMATIVA DE FERRAMENTAS  E EQUIPAMENTOS ANUAL - PRESTAÇÃO DE SERVIÇOS TÉCNICOS DE MANUTENÇÃO PREDIAL </t>
  </si>
  <si>
    <t>Código</t>
  </si>
  <si>
    <t>ASSENTAMENTO DE CONEXÕES E TUBOS DE FERRO</t>
  </si>
  <si>
    <t>SINAPI</t>
  </si>
  <si>
    <t>Bucha redução Galvanizada, com rosca BSP 4X3" Tupi</t>
  </si>
  <si>
    <t>und</t>
  </si>
  <si>
    <t>Bucha redução Galvanizada, com rosca BSP 3X2" Tupi</t>
  </si>
  <si>
    <t>Bucha redução 2 X 1</t>
  </si>
  <si>
    <t>Bucha redução 2.1/2 X 1</t>
  </si>
  <si>
    <t>União cônica 1 polegadas</t>
  </si>
  <si>
    <t>União cônica 2 polegadas</t>
  </si>
  <si>
    <t>Registro bruto gaveta 1 polegada</t>
  </si>
  <si>
    <t>Registro bruto gaveta 2 polegada</t>
  </si>
  <si>
    <t>Válvula de retenção vertical 1 polegada</t>
  </si>
  <si>
    <t>Cotovole  90º  ferro galvanizado 1 polegada</t>
  </si>
  <si>
    <t>Bucha redução Galvanizada, com rosca BSP 2.1/2 X 2" Tupi</t>
  </si>
  <si>
    <t>Bucha redução Galvanizada, com rosca BSP 2.1/2 X 1.1/2" Tupi</t>
  </si>
  <si>
    <t>Joelho/cototvelo ferro galvanizado 90° 1/2"</t>
  </si>
  <si>
    <t>Joelho/cotovelo ferro galvanizado 90° 3" (Tupy H)</t>
  </si>
  <si>
    <t>Luva ferro galvanizado 3" Tupy</t>
  </si>
  <si>
    <t>luva p/ eletroduto de ferro galvanizado tipo semi pesado de 3/4"</t>
  </si>
  <si>
    <t>niple de ferro galvanizado, com rosca  1"</t>
  </si>
  <si>
    <t>niple de ferro galvanizado, com rosca  2"</t>
  </si>
  <si>
    <t>niple de ferro galvanizado, com rosca 1/2"</t>
  </si>
  <si>
    <t>1.20</t>
  </si>
  <si>
    <t>niple de ferro galvanizado, com rosca 2 1/2"</t>
  </si>
  <si>
    <t>1.21</t>
  </si>
  <si>
    <t>niple de ferro galvanizado, com rosca 3"</t>
  </si>
  <si>
    <t>1.22</t>
  </si>
  <si>
    <t>plug ferro galvanizado 1 1/2"</t>
  </si>
  <si>
    <t>1.23</t>
  </si>
  <si>
    <t>Tê de ferro galvanizado 4"</t>
  </si>
  <si>
    <t>1.24</t>
  </si>
  <si>
    <t>Tê redução de ferro galvanizado 2.1/2 X 1</t>
  </si>
  <si>
    <t>1.25</t>
  </si>
  <si>
    <t xml:space="preserve">tubo aço galvanizado, 1.1/2" </t>
  </si>
  <si>
    <t>m</t>
  </si>
  <si>
    <t>1.26</t>
  </si>
  <si>
    <t xml:space="preserve">tubo aço galvanizado, 2.1/2" </t>
  </si>
  <si>
    <t>1.27</t>
  </si>
  <si>
    <t>tubo aço galvanizado, 1" , classe B</t>
  </si>
  <si>
    <t>1.28</t>
  </si>
  <si>
    <t>união de ferro galvanizado, com rosca bsp, com assento plano, de 3"</t>
  </si>
  <si>
    <t>1.29</t>
  </si>
  <si>
    <t>União galvanizada com assento cônico 2.1/2"</t>
  </si>
  <si>
    <t>1.30</t>
  </si>
  <si>
    <t>União galvanizada com assento cônico 2"</t>
  </si>
  <si>
    <t>ASSENTAMENTO DE CONEXÕES DE PVC PARA REDE DE ÁGUA OU ESGOTO</t>
  </si>
  <si>
    <t>adaptador pvc soldável curto com bolsa e rosca para registro diâmetro 20 mm x 1/2"</t>
  </si>
  <si>
    <t>adaptador pvc soldável curto com bolsa e rosca para registro diâmetro 32 mm x 1"</t>
  </si>
  <si>
    <t>adaptador pvc soldável curto com bolsa e rosca para registro diâmetro 40 mm x 1.1/4"</t>
  </si>
  <si>
    <t>adaptador pvc soldável curto com bolsa e rosca para registro diâmetro 60 mm x 2"</t>
  </si>
  <si>
    <t>adaptador pvc soldável curto com bolsa e rosca para registro diâmetro 85 mm x 3"</t>
  </si>
  <si>
    <t>anel de borracha série reforçada diâmetro 150 mm</t>
  </si>
  <si>
    <t>anel de borracha série reforçada diâmetro 50 mm</t>
  </si>
  <si>
    <t>Anel de vedação para vaso sanitário Deca</t>
  </si>
  <si>
    <t>bucha de redução em pvc longa série normal para esgoto 50 mm x 40 mm</t>
  </si>
  <si>
    <t>bucha de redução pvc soldável curta para água fria 25 mm x 20 mm</t>
  </si>
  <si>
    <t>bucha de redução pvc soldável curta para água fria 60 mm x 50 mm</t>
  </si>
  <si>
    <t>bucha de redução pvc soldável longa para água fria 40 mm x 25 mm</t>
  </si>
  <si>
    <t>2.13</t>
  </si>
  <si>
    <t>bucha de redução pvc soldável longa para água fria 60 mm x 25 mm</t>
  </si>
  <si>
    <t>2.14</t>
  </si>
  <si>
    <t>bucha de redução pvc soldável longa para água fria 60 mm x 50 mm</t>
  </si>
  <si>
    <t>2.15</t>
  </si>
  <si>
    <t>bucha de redução pvc soldável longa para água fria 85 mm x 60 mm</t>
  </si>
  <si>
    <t>2.16</t>
  </si>
  <si>
    <t>bucha redução pvc, roscável, 2" x 1 1/2 "</t>
  </si>
  <si>
    <t>2.17</t>
  </si>
  <si>
    <t>Cap pvc, soldável, dn de 50mm, série normal, para esgoto</t>
  </si>
  <si>
    <t>2.18</t>
  </si>
  <si>
    <t>curva pvc 45° soldável para água fria diâmetro 25 mm</t>
  </si>
  <si>
    <t>2.19</t>
  </si>
  <si>
    <t>curva pvc 45° soldável para água fria diâmetro 60 mm</t>
  </si>
  <si>
    <t>2.20</t>
  </si>
  <si>
    <t>curva pvc 90° longa série normal para esgoto diâmetro 50 mm</t>
  </si>
  <si>
    <t>2.21</t>
  </si>
  <si>
    <t>curva pvc 90° soldável para água fria diâmetro 85 mm</t>
  </si>
  <si>
    <t>2.22</t>
  </si>
  <si>
    <t>joelho pvc 45° para água fria 25 mm</t>
  </si>
  <si>
    <t>2.23</t>
  </si>
  <si>
    <t>joelho pvc 45° para água fria 40 mm</t>
  </si>
  <si>
    <t>2.24</t>
  </si>
  <si>
    <t>joelho pvc 45° para água fria 60 mm</t>
  </si>
  <si>
    <t>2.25</t>
  </si>
  <si>
    <t>joelho pvc 45° para água fria 85 mm</t>
  </si>
  <si>
    <t>2.26</t>
  </si>
  <si>
    <t>joelho pvc 45° série reforçada para esgoto 40 mm</t>
  </si>
  <si>
    <t>2.27</t>
  </si>
  <si>
    <t>joelho pvc 45° série reforçada para esgoto 100 mm</t>
  </si>
  <si>
    <t>2.28</t>
  </si>
  <si>
    <t>joelho pvc 90° para água fria 20 mm</t>
  </si>
  <si>
    <t>2.29</t>
  </si>
  <si>
    <t>joelho pvc 90° para água fria 25 mm</t>
  </si>
  <si>
    <t>2.30</t>
  </si>
  <si>
    <t>joelho pvc 90° para água fria 32 mm</t>
  </si>
  <si>
    <t>2.31</t>
  </si>
  <si>
    <t>joelho pvc 90° para água fria 60 mm</t>
  </si>
  <si>
    <t>2.32</t>
  </si>
  <si>
    <t>joelho pvc 90° para água fria 85 mm</t>
  </si>
  <si>
    <t>2.33</t>
  </si>
  <si>
    <t>joelho pvc 90° para água fria L/R 20 mm x 1/2" com bucha de latão</t>
  </si>
  <si>
    <t>2.34</t>
  </si>
  <si>
    <t>joelho pvc 90° para água fria L/R 25 mm x 1/2" com bucha de latão</t>
  </si>
  <si>
    <t>2.35</t>
  </si>
  <si>
    <t>joelho pvc 90° série normal para esgoto 40 mm</t>
  </si>
  <si>
    <t>2.36</t>
  </si>
  <si>
    <t>joelho pvc 90° série reforçada para esgoto 100 mm</t>
  </si>
  <si>
    <t>2.37</t>
  </si>
  <si>
    <t>joelho pvc 90° série reforçada para esgoto 40 mm</t>
  </si>
  <si>
    <t>2.38</t>
  </si>
  <si>
    <t>joelho pvc 90° série reforçada para esgoto 50 mm</t>
  </si>
  <si>
    <t>2.39</t>
  </si>
  <si>
    <t>Joelho pvc soldável 90° 40mm para água fria</t>
  </si>
  <si>
    <t>2.40</t>
  </si>
  <si>
    <t>joelho redução pvc 90° para água fria L/R 25 mm x 3/4" com bucha de latão</t>
  </si>
  <si>
    <t>2.41</t>
  </si>
  <si>
    <t>joelho redução pvc 90° para água fria roscável 32 x 3/4" com bucha de latão</t>
  </si>
  <si>
    <t>2.42</t>
  </si>
  <si>
    <t>junção simples pvc série R para esgoto 100 mm x 100 mm</t>
  </si>
  <si>
    <t>2.43</t>
  </si>
  <si>
    <t>luva pvc soldável, 110 mm, para água fria</t>
  </si>
  <si>
    <t>2.44</t>
  </si>
  <si>
    <t>luva de correr pvc série normal diâmetro 50 mm para esgoto</t>
  </si>
  <si>
    <t>2.45</t>
  </si>
  <si>
    <t>luva de correr pvc série normal diâmetro 75 mm para esgoto</t>
  </si>
  <si>
    <t>2.46</t>
  </si>
  <si>
    <t>luva de correr pvc soldável para água fria diâmetro 20 mm</t>
  </si>
  <si>
    <t>2.47</t>
  </si>
  <si>
    <t>luva de correr pvc soldável para água fria diâmetro 25 mm</t>
  </si>
  <si>
    <t>2.48</t>
  </si>
  <si>
    <t>luva de correr pvc soldável para água fria diâmetro 50 mm</t>
  </si>
  <si>
    <t>2.49</t>
  </si>
  <si>
    <t>luva de correr pvc soldável para água fria diâmetro 60 mm</t>
  </si>
  <si>
    <t>2.50</t>
  </si>
  <si>
    <t>luva de redução pvc roscável diâmetro 3/4" x 1/2"</t>
  </si>
  <si>
    <t>2.51</t>
  </si>
  <si>
    <t>luva de redução pvc soldável para água fria diâmetro 50 x 25 mm</t>
  </si>
  <si>
    <t>2.52</t>
  </si>
  <si>
    <t>luva simples pvc roscável para água fria diâmetro 1"</t>
  </si>
  <si>
    <t>2.53</t>
  </si>
  <si>
    <t>luva simples pvc roscável para água fria diâmetro 1.1/2"</t>
  </si>
  <si>
    <t>2.54</t>
  </si>
  <si>
    <t>luva simples pvc roscável para água fria diâmetro 1/2"</t>
  </si>
  <si>
    <t>2.55</t>
  </si>
  <si>
    <t>luva simples pvc série normal diâmetro 100 mm para esgoto</t>
  </si>
  <si>
    <t>2.56</t>
  </si>
  <si>
    <t>luva simples pvc série normal diâmetro 150 mm para esgoto</t>
  </si>
  <si>
    <t>2.57</t>
  </si>
  <si>
    <t>luva simples pvc série normal diâmetro 40 mm para esgoto</t>
  </si>
  <si>
    <t>2.58</t>
  </si>
  <si>
    <t>luva simples pvc série reforçada diâmetro 100 mm para esgoto</t>
  </si>
  <si>
    <t>2.59</t>
  </si>
  <si>
    <t>luva simples pvc série reforçada diâmetro 150 mm para esgoto</t>
  </si>
  <si>
    <t>2.60</t>
  </si>
  <si>
    <t>luva simples pvc série reforçada diâmetro 40 mm para esgoto</t>
  </si>
  <si>
    <t>2.61</t>
  </si>
  <si>
    <t>luva simples pvc série reforçada diâmetro 50 mm para esgoto</t>
  </si>
  <si>
    <t>2.62</t>
  </si>
  <si>
    <t>luva simples pvc série reforçada diâmetro 75 mm para esgoto</t>
  </si>
  <si>
    <t>2.63</t>
  </si>
  <si>
    <t>luva simples pvc soldável para água fria diâmetro 20 mm</t>
  </si>
  <si>
    <t>2.64</t>
  </si>
  <si>
    <t>luva simples pvc soldável para água fria diâmetro 25 mm</t>
  </si>
  <si>
    <t>2.65</t>
  </si>
  <si>
    <t>luva simples pvc soldável para água fria diâmetro 32 mm</t>
  </si>
  <si>
    <t>2.66</t>
  </si>
  <si>
    <t>luva simples pvc soldável para água fria diâmetro 40 mm</t>
  </si>
  <si>
    <t>2.67</t>
  </si>
  <si>
    <t>luva simples pvc soldável para água fria diâmetro 50 mm</t>
  </si>
  <si>
    <t>2.68</t>
  </si>
  <si>
    <t>luva simples pvc soldável para água fria diâmetro 60 mm</t>
  </si>
  <si>
    <t>2.69</t>
  </si>
  <si>
    <t>luva simples pvc soldável para água fria diâmetro 85 mm</t>
  </si>
  <si>
    <t>2.70</t>
  </si>
  <si>
    <t>Luva soldável com rosca, pvc 40mm x 1.1/4"</t>
  </si>
  <si>
    <t>2.71</t>
  </si>
  <si>
    <t>luva soldável pvc com bucha de latão diâmetro 20 mm x 1/2"</t>
  </si>
  <si>
    <t>2.72</t>
  </si>
  <si>
    <t>luva soldável pvc com bucha de latão diâmetro 25 mm x 1/2"</t>
  </si>
  <si>
    <t>2.73</t>
  </si>
  <si>
    <t>luva soldável pvc com bucha de latão diâmetro 25 mm x 3/4"</t>
  </si>
  <si>
    <t>2.74</t>
  </si>
  <si>
    <t>luva soldável pvc com bucha de latão diâmetro 32 mm x 1"</t>
  </si>
  <si>
    <t>2.75</t>
  </si>
  <si>
    <t>nipel pvc roscável para água fria 1"</t>
  </si>
  <si>
    <t>2.76</t>
  </si>
  <si>
    <t>nipel pvc roscável para água fria 1/2"</t>
  </si>
  <si>
    <t>2.77</t>
  </si>
  <si>
    <t>nipel pvc roscável para água fria 3/4"</t>
  </si>
  <si>
    <t>2.78</t>
  </si>
  <si>
    <t>tê pvc de redução roscável 90° para água fria diâmetro 3/4" x 1/2"</t>
  </si>
  <si>
    <t>2.79</t>
  </si>
  <si>
    <t>tê pvc de redução soldável para água fria 90°, 50 x 25 mm</t>
  </si>
  <si>
    <t>2.80</t>
  </si>
  <si>
    <t>tê pvc de redução soldável para água fria 90°, 85 x 60 mm</t>
  </si>
  <si>
    <t>2.81</t>
  </si>
  <si>
    <t>tê pvc roscável 90° para água fria diâmetro 1/2"</t>
  </si>
  <si>
    <t>2.82</t>
  </si>
  <si>
    <t>tê pvc série normal 90° diâmetro 40 mm para esgoto</t>
  </si>
  <si>
    <t>2.83</t>
  </si>
  <si>
    <t>tê pvc soldável 90° para água fria diâmetro 25 mm</t>
  </si>
  <si>
    <t>2.84</t>
  </si>
  <si>
    <t>tê pvc soldável 90° para água fria diâmetro 32 mm</t>
  </si>
  <si>
    <t>2.85</t>
  </si>
  <si>
    <t>tê pvc soldável 90° para água fria diâmetro 40 mm</t>
  </si>
  <si>
    <t>2.86</t>
  </si>
  <si>
    <t>tê pvc soldável 90° para água fria diâmetro 50 mm</t>
  </si>
  <si>
    <t>2.87</t>
  </si>
  <si>
    <t>tê pvc soldável 90° para água fria diâmetro 60 mm</t>
  </si>
  <si>
    <t>2.88</t>
  </si>
  <si>
    <t>tê pvc soldável 90° para água fria diâmetro 75 mm</t>
  </si>
  <si>
    <t>2.89</t>
  </si>
  <si>
    <t>tê pvc soldável 90° para água fria diâmetro 85 mm</t>
  </si>
  <si>
    <t>2.90</t>
  </si>
  <si>
    <t>tê pvc soldável com bucha de latão na bolsa central, 90° diâmetro 25mm x 1/2" para água</t>
  </si>
  <si>
    <t>2.91</t>
  </si>
  <si>
    <t>tê pvc soldável com bucha de latão na bolsa central, 90° diâmetro 32mm x 3/4" para água</t>
  </si>
  <si>
    <t>2.92</t>
  </si>
  <si>
    <t>união pvc, soldável, 40 mm, para água fria predial</t>
  </si>
  <si>
    <t>2.93</t>
  </si>
  <si>
    <t>união pvc, soldável, 50 mm, para água fria predial</t>
  </si>
  <si>
    <t>2.94</t>
  </si>
  <si>
    <t>união pvc, soldável, 60 mm, para água fria predial</t>
  </si>
  <si>
    <t>2.95</t>
  </si>
  <si>
    <t>união pvc, soldável, 75 mm, para água fria predial</t>
  </si>
  <si>
    <t>2.96</t>
  </si>
  <si>
    <t>união pvc, soldável, 85 mm, para água fria predial</t>
  </si>
  <si>
    <t>FIXAÇÃO DE TUBULAÇÃO DE PVC PARA REDES DE ÁGUA OU ESGOTO</t>
  </si>
  <si>
    <t>tubo pvc, pl, serie r, dn 150 mm, para esgoto ou águas pluviais predial (nbr 5688)</t>
  </si>
  <si>
    <t>metro</t>
  </si>
  <si>
    <t>tubo pvc, pl, serie r, dn 40 mm, para esgoto ou águas pluviais predial (nbr 5688)</t>
  </si>
  <si>
    <t>tubo pvc, pl, serie r, dn 50 mm, para esgoto ou águas pluviais predial (nbr 5688)</t>
  </si>
  <si>
    <t>tubo pvc, pl, serie r, dn 75 mm, para esgoto ou águas pluviais predial (nbr 5688)</t>
  </si>
  <si>
    <t>tubo pvc, soldável, dn 20 mm, água fria (nbr-5648)</t>
  </si>
  <si>
    <t>3.6</t>
  </si>
  <si>
    <t>tubo pvc, soldável, dn 25 mm, água fria (nbr-5648)</t>
  </si>
  <si>
    <t>3.7</t>
  </si>
  <si>
    <t>tubo pvc, soldável, dn 32 mm, água fria (nbr-5648)</t>
  </si>
  <si>
    <t>3.8</t>
  </si>
  <si>
    <t>tubo pvc, soldável, dn 40 mm, água fria (nbr-5648)</t>
  </si>
  <si>
    <t>3.9</t>
  </si>
  <si>
    <t>tubo pvc, soldável, dn 50 mm, para água fria (nbr-5648)</t>
  </si>
  <si>
    <t>3.10</t>
  </si>
  <si>
    <t>tubo pvc, soldável, dn 60 mm, água fria (nbr-5648)</t>
  </si>
  <si>
    <t>3.11</t>
  </si>
  <si>
    <t>tubo pvc, soldável, dn 75 mm, água fria (nbr-5648)</t>
  </si>
  <si>
    <t>3.12</t>
  </si>
  <si>
    <t>tubo pvc, soldável, dn 85 mm, água fria (nbr-5648)</t>
  </si>
  <si>
    <t>3.13</t>
  </si>
  <si>
    <t>tubo pvc, soldável, dn 110 mm, água fria (nbr-5648)</t>
  </si>
  <si>
    <t>LOUÇAS, METAIS E APARELHOS</t>
  </si>
  <si>
    <t>MERC</t>
  </si>
  <si>
    <t>Aspersor espiral - para jardim</t>
  </si>
  <si>
    <t>SBC</t>
  </si>
  <si>
    <t>assento sanitário de plástico, tipo 1ª linha</t>
  </si>
  <si>
    <t>assento sanitário de plástico, tipo convencional</t>
  </si>
  <si>
    <t>Assento sanitário elevado PCD com tampa</t>
  </si>
  <si>
    <t>Bacia sanitária (vaso) convencional para pcd, sem furo frontal, de louça branca, sem assento</t>
  </si>
  <si>
    <t>bacia sanitária (vaso) convencional de louça branca</t>
  </si>
  <si>
    <t>bacia sanitária (vaso) com caixa acoplada, sifão oculto, de louça branca</t>
  </si>
  <si>
    <t>Acabamento de metal cromado para registro de parede 1/2" ou 3/4"</t>
  </si>
  <si>
    <t>adesivo plástico para pvc, frasco com 175 gr</t>
  </si>
  <si>
    <t>Caixa de gordura em pvc, diâmetro mínimo 300 mm, diâmetro de saída 100mm, capacidade aproximada 18 litros, com tampa e cesto</t>
  </si>
  <si>
    <t xml:space="preserve">Caixa de descarga baixa, plástica para bacia/vaso sanitário (para encaixe/embutir em bacia já existente), com espelho acionador em plástico, capacidade 6 a 10 litros (completa com acessórios inclusos) </t>
  </si>
  <si>
    <t>caixa sifonada pvc com grelha quadrada branca diâmetro 150 mm x 150 mm x 50 mm</t>
  </si>
  <si>
    <t>caixa sifonada pvc com grelha redonda branca diâmetro 100 mm x 100 mm x 50 mm</t>
  </si>
  <si>
    <t>Carrapeta 1/2" para torneira pvc</t>
  </si>
  <si>
    <t>Carrapeta 3/4" para torneira de pvc</t>
  </si>
  <si>
    <t>veda calha, quartzolit, bautech ou similar, embalagem 380g</t>
  </si>
  <si>
    <t>Cola para tubos EUROAMERICA HYDROCOL BARRICA ou similar</t>
  </si>
  <si>
    <t>litro</t>
  </si>
  <si>
    <t>conjunto de ligação ajustável para vaso/bacia sanitária, em plástico branco, com tubo canopla e espude</t>
  </si>
  <si>
    <t>conjunto de ligação para vaso/bacia sanitária, em plástico branco, com tubo, canopla e anel de expansão (tubo 1.1/2" x 20 cm)</t>
  </si>
  <si>
    <t>cuba de embutir oval louça branca sem ladrao *50 x 35* cm</t>
  </si>
  <si>
    <t>cuba em aço inox de embutir com válvula 3.1/2", de 56 x 33 x 12 cm</t>
  </si>
  <si>
    <t>cuba em aço inox de embutir com válvula 3.1/2", de 40 x 34 x 12 cm</t>
  </si>
  <si>
    <t>cuba em aço inox de embutir com válvula 3.1/2", de 46 x 30 x 12 cm</t>
  </si>
  <si>
    <t>ducha higiênica metálica de parede, articulável, com braço/cano, mangueira em aço inox de 120 cm de comprimento, e registro de 1/2" cromado</t>
  </si>
  <si>
    <t>engate ou rabicho flexível em metal cromado 1/2" x 40 cm, completo para conexão hidráulica</t>
  </si>
  <si>
    <t>fita veda rosca dimensão 18 mm x 50 m</t>
  </si>
  <si>
    <t>grelha fixa, em pvc branca, quadrada. 150 x 150 mm, para ralos e caixas</t>
  </si>
  <si>
    <t>4.28</t>
  </si>
  <si>
    <t>grelha fixa, cromada, redonda 150 mm, para ralos e caixas</t>
  </si>
  <si>
    <t>4.29</t>
  </si>
  <si>
    <t>grelha FOFO articulada, 300 X 1000 MM, espessura 15 mm</t>
  </si>
  <si>
    <t>4.30</t>
  </si>
  <si>
    <t>grelha FOFO simples com requadro, carga máxima 1,5 T, 300 x 1000 mm, E= 15 mm, área de estacionamento para carro de passeio</t>
  </si>
  <si>
    <t>4.31</t>
  </si>
  <si>
    <t>grelha FOFO simples com requadro, carga máxima 1,5 T, 150 x 1000 mm, E= 15 mm</t>
  </si>
  <si>
    <t>4.32</t>
  </si>
  <si>
    <t>grelha FOFO simples com requadro, carga máxima 1,5 T, 200 x 1000 mm, E= 15 mm</t>
  </si>
  <si>
    <t>4.33</t>
  </si>
  <si>
    <t>cruzeta para válvula de descarga hidra max 1.1 /4" 1. 1/12"</t>
  </si>
  <si>
    <t>4.34</t>
  </si>
  <si>
    <t>Kit universal duplo fluxo para caixa acoplada (completo)</t>
  </si>
  <si>
    <t>4.35</t>
  </si>
  <si>
    <t>Kit reparo para válvula de descarga hidra max 1.1 /4" 1. 1/12"</t>
  </si>
  <si>
    <t>4.36</t>
  </si>
  <si>
    <t>Kit reparo completo para torneira automática presmatic docol ou similar</t>
  </si>
  <si>
    <t>4.37</t>
  </si>
  <si>
    <t>Kit sede + contra-sede  para válvula Hydra (reposição) de descarga Sede e Contra Sede</t>
  </si>
  <si>
    <t>4.38</t>
  </si>
  <si>
    <t>lavatório com coluna, branco, 54 cm x 44 cm</t>
  </si>
  <si>
    <t>4.39</t>
  </si>
  <si>
    <t xml:space="preserve">lavatório/cuba de sobrepor, retangular de louça branca, com ladrão, dimensões 52 x 45 cm </t>
  </si>
  <si>
    <t>4.40</t>
  </si>
  <si>
    <t>Mangueira cristal, lisa, pvc transparente 1/2" X 2mm</t>
  </si>
  <si>
    <t>4.41</t>
  </si>
  <si>
    <t>Mangueira reforçada branca 1/4" para filtro de água</t>
  </si>
  <si>
    <t>4.42</t>
  </si>
  <si>
    <t>massa adesiva plástica iberê</t>
  </si>
  <si>
    <t>kg</t>
  </si>
  <si>
    <t>4.43</t>
  </si>
  <si>
    <t>mictório individual, sifonado, louça branca, sem complementos</t>
  </si>
  <si>
    <t>4.44</t>
  </si>
  <si>
    <t>mictório individual, sifonado, válvula embutida, louça branca, sem complementos - padrão alto</t>
  </si>
  <si>
    <t>4.45</t>
  </si>
  <si>
    <t>parafuso latão com acabamento cromado para fixação de peça sanitária, inclui. porca cega, arruela e bucha de nylon tamanho s-10</t>
  </si>
  <si>
    <t>4.46</t>
  </si>
  <si>
    <t>pasta lubrificante para tubos e conexões com junta elástica (uso em pvc, aço, polietileno e outros), embalagem 400 gramas</t>
  </si>
  <si>
    <t>4.47</t>
  </si>
  <si>
    <t>ralo com grelha inox 15 cm quadrado com caixilho com fecho giratório completo</t>
  </si>
  <si>
    <t>4.48</t>
  </si>
  <si>
    <t>ralo com grelha inox 15 cm</t>
  </si>
  <si>
    <t>4.49</t>
  </si>
  <si>
    <t>Redução excêntrica pvc para esgoto diâmetro  100 x 50mm</t>
  </si>
  <si>
    <t>4.50</t>
  </si>
  <si>
    <t xml:space="preserve">Refil para filtro de água </t>
  </si>
  <si>
    <t>4.51</t>
  </si>
  <si>
    <t>registro de esfera pvc com volante vs roscável dn 1" com corpo dividido</t>
  </si>
  <si>
    <t>4.52</t>
  </si>
  <si>
    <t>registro de esfera pvc com volante vs roscável dn 2" com corpo dividido</t>
  </si>
  <si>
    <t>4.53</t>
  </si>
  <si>
    <t>registro de esfera pvc com volante vs roscável dn 3/4" com corpo dividido</t>
  </si>
  <si>
    <t>4.54</t>
  </si>
  <si>
    <t>Registro de esfera pvc com volante VS soldável dn 25mm, com corpo dividido</t>
  </si>
  <si>
    <t>4.55</t>
  </si>
  <si>
    <t>Registro de esfera pvc com volante VS soldável dn 40mm, com corpo dividido</t>
  </si>
  <si>
    <t>4.56</t>
  </si>
  <si>
    <t>Registro de pressão com acabamento e canoplas cromados, simples bitola 3/4"</t>
  </si>
  <si>
    <t>4.57</t>
  </si>
  <si>
    <t>Registro gaveta bruto em latão, bitola 3/4"</t>
  </si>
  <si>
    <t>4.58</t>
  </si>
  <si>
    <t>Registro gaveta Deca ou similar com acabamento e canoplas cromados, simples bitola 1.1/2", docol ou similar</t>
  </si>
  <si>
    <t>4.59</t>
  </si>
  <si>
    <t>Registro gaveta Deca ou similar com acabamento e canoplas cromados, simples bitola 1/2", docol ou similar</t>
  </si>
  <si>
    <t>4.60</t>
  </si>
  <si>
    <t>Registro gaveta Deca ou similar com acabamento e canoplas cromados, simples bitola 3/4", docol ou similar</t>
  </si>
  <si>
    <t>4.61</t>
  </si>
  <si>
    <t>4.62</t>
  </si>
  <si>
    <t>Sifão em metal cromado para pia ou lavatório 1" x 1.1/2"</t>
  </si>
  <si>
    <t>4.63</t>
  </si>
  <si>
    <t>Sifão em metal cromado para pia ou lavatório 1.1/2" x 1.1/2"</t>
  </si>
  <si>
    <t>4.64</t>
  </si>
  <si>
    <t>Sifão em metal cromado para pia ou tanque 1.1/4" x1.1/2"</t>
  </si>
  <si>
    <t>4.65</t>
  </si>
  <si>
    <t>sifão/tubo sinfonado extensível/sanfonado, universal simples, entre 50 a 70 cm de plástico, branco ou preto</t>
  </si>
  <si>
    <t>4.66</t>
  </si>
  <si>
    <t>Sifão extensível universal cromado</t>
  </si>
  <si>
    <t>4.67</t>
  </si>
  <si>
    <t>Tanque de louça branca com coluna 30 litros</t>
  </si>
  <si>
    <t>4.68</t>
  </si>
  <si>
    <t>Torneira cano longo de parede, para tanque ou uso geral, fixa, metálica cromada, 1/2" ou 3/4"</t>
  </si>
  <si>
    <t>4.69</t>
  </si>
  <si>
    <t>Torneira curta de parede, para tanque ou uso geral, fixa, metálica cromada, 1/2" ou 3/4"</t>
  </si>
  <si>
    <t>4.70</t>
  </si>
  <si>
    <t>Torneira metálica cromada de mesa para lavatório, temporizada pressão, fechamento automático, bica baixa, decamatic ou similar - Dimensões Altura: 122 mm Largura: 46 mm Comprimento: 155 mm).</t>
  </si>
  <si>
    <t>4.71</t>
  </si>
  <si>
    <t xml:space="preserve">Torneira metálica cromada de parede longa para lavatório, com arejador, acionamento alavanca, 1/4 de volta, 1/2" ou 3/4" </t>
  </si>
  <si>
    <t>4.72</t>
  </si>
  <si>
    <t xml:space="preserve">Torneira metálica cromada de mesa longa para lavatório, com arejador, acionamento alavanca, 1/4 de volta, bica móvel, 1/2" ou 3/4" </t>
  </si>
  <si>
    <t>4.73</t>
  </si>
  <si>
    <t xml:space="preserve">Torneira cromada para cozinha gourmet Prizi com spray monocomando (reposição) 1/2" ou 3/4" ou similar </t>
  </si>
  <si>
    <t>4.74</t>
  </si>
  <si>
    <t>Torneira de Boia convencional de 1", com haste e torneira metálicos e balão plástico</t>
  </si>
  <si>
    <t>4.75</t>
  </si>
  <si>
    <t>Torneira de Boia convencional de 1.1/4", com haste e torneira metálicos e balão plástico</t>
  </si>
  <si>
    <t>4.76</t>
  </si>
  <si>
    <t>Torneira de Boia convencional de 2", com haste e torneira metálicos e balão plástico</t>
  </si>
  <si>
    <t>4.77</t>
  </si>
  <si>
    <t>Torneira de Boia convencional de 1.1/2", com haste e torneira metálicos e balão plástico</t>
  </si>
  <si>
    <t>4.78</t>
  </si>
  <si>
    <t>Torneira de jardim ferro galvanizado com alavanca 1/2" ou 3/4"</t>
  </si>
  <si>
    <t>4.79</t>
  </si>
  <si>
    <t>tubo de descarga pvc, para ligação caixa de descarga, 40 mm x 150 cm</t>
  </si>
  <si>
    <t>4.80</t>
  </si>
  <si>
    <t>Válvula de descarga em metal cromado para mictório com acionamento por pressão e fechamento automático</t>
  </si>
  <si>
    <t>4.81</t>
  </si>
  <si>
    <t>válvula de descarga metálica, base 1 1/2" completa, com registro e acabamento em metal cromado liso</t>
  </si>
  <si>
    <t>4.82</t>
  </si>
  <si>
    <t>válvula de descarga metálica, base 1 1/4" completa, com registro e acabamento em metal cromado liso</t>
  </si>
  <si>
    <t>4.83</t>
  </si>
  <si>
    <t>válvula de retenção vertical de bronze 4", 200PSI extremidades com rosca (para a tubulação de água de alimentação do edifício sede)</t>
  </si>
  <si>
    <t>4.84</t>
  </si>
  <si>
    <t>21182sbc</t>
  </si>
  <si>
    <t>válvula para pia de banheiro metal longa automática</t>
  </si>
  <si>
    <t>4.85</t>
  </si>
  <si>
    <t>Válvula em metal cromado com rosca alongada para pia 3.1/2"</t>
  </si>
  <si>
    <t>4.86</t>
  </si>
  <si>
    <t>válvula em metal cromado para lavatório 1"</t>
  </si>
  <si>
    <t>4.87</t>
  </si>
  <si>
    <t>Vávula de esfera bruta em bronze, bitola 1/2"</t>
  </si>
  <si>
    <t>LIMPEZA E DESINFECÇÃO</t>
  </si>
  <si>
    <t>Impermeabilizante protege ultra ou similar (para pisos porosos: pedras, granitos e mármores (não polidos), concreto, tijolos, cerâmica (não esmaltada)</t>
  </si>
  <si>
    <t>Removedor Tintas Verniz Texturas Striptizi Gel ou similar</t>
  </si>
  <si>
    <t>Limpador/removedor de cera/Impermeabilizante para granito Twister ou similar, embalagem com 5 litros</t>
  </si>
  <si>
    <t>Multiremovedor de tintas e piche deleta ou similar</t>
  </si>
  <si>
    <t>SEGURANÇA, SINALIZAÇÃO E DEMARCAÇÃO</t>
  </si>
  <si>
    <t>placa de sinalização adesiva de piso para extintor/hidrantes vermelho/amarelo, 1 x 1 metro</t>
  </si>
  <si>
    <t>bate roda em concreto 1,60x0,11x0,115cm</t>
  </si>
  <si>
    <t>sinalizador de solo adesivo para caixa de incêndio</t>
  </si>
  <si>
    <t>cadeado latão cromado h=25 mm/5pinos/haste cromada</t>
  </si>
  <si>
    <t>cadeado latão cromado h=35 mm/5pinos/haste cromada</t>
  </si>
  <si>
    <t>cadeado latão cromado h=50 mm/5pinos/haste cromada</t>
  </si>
  <si>
    <t>Placa de  sinalização saída de emergência direita ou esquerda, fotoluminescente, em pvc 2mm anti-chamas (conforme NBR 16820), 20 x 20 cm</t>
  </si>
  <si>
    <t>Placa de  sinalização saída de emergência, fotoluminescente, em pvc 2mm anti-chamas (conforme NBR 16820), 14 x 14 cm</t>
  </si>
  <si>
    <t>Placa de  sinalização triangular de segurança contra incêndio - alerta, base de 30 cm,  fotoluminescente, em pvc 2mm anti-chamas (conforme NBR 16820)</t>
  </si>
  <si>
    <t>Placa de indicação seta contínua para a circulação das escadas de emergência no sede, 12 x 40 cm, fotoluminescente, em pvc 2mm anti-chamas (conforme NBR 16820)</t>
  </si>
  <si>
    <t>Placa de indicação seta contínua para a circulação das escadas de emergência no sede, 13 x 26 cm, fotoluminescente, em pvc 2mm anti-chamas (conforme NBR 16820)</t>
  </si>
  <si>
    <t>Placa de sinalização aperte - empurre, 13 x 26 cm, fotoluminescente, em pvc 2mm anti-chamas (conforme NBR 16820)</t>
  </si>
  <si>
    <t>Placa de sinalização de quadro elétrico, alerta triangular base de 30 cm, em pvc 2mm anti-chamas (conforme NBR 16820)</t>
  </si>
  <si>
    <t>Placa de sinalização para porta corta-fogo, 20 x 40 cm, fotoluminescente, em pvc 2mm anti-chamas (conforme NBR 16820)</t>
  </si>
  <si>
    <t>Placa hidrante, 20 x 40 cm,   fotoluminescente, em pvc 2mm anti-chamas (conforme NBR 16820)</t>
  </si>
  <si>
    <t>6.16</t>
  </si>
  <si>
    <t>Corda Nr18 Segurança 12mm Altura Trava Queda Bombeiro</t>
  </si>
  <si>
    <t>6.17</t>
  </si>
  <si>
    <t>Fita antiderrapante para degraus de escada, 3M ou similar</t>
  </si>
  <si>
    <t>6.18</t>
  </si>
  <si>
    <t>Adesivo veda borda embalagem 400g</t>
  </si>
  <si>
    <t>6.19</t>
  </si>
  <si>
    <t>Fita zebrada para demarcação/sinalização de segurança, plástico amarelo e preto</t>
  </si>
  <si>
    <t>6.20</t>
  </si>
  <si>
    <t>Manta autoadesiva para proteção de superfícies - promopiso</t>
  </si>
  <si>
    <t>m²</t>
  </si>
  <si>
    <t>6.21</t>
  </si>
  <si>
    <t>Mone de sinalização em pvc rígido, laranja com faixa refletiva branca, altura 70/76 cm</t>
  </si>
  <si>
    <t>6.22</t>
  </si>
  <si>
    <t xml:space="preserve">Corrente de elo curto comum, soldada, galvanizada, espessura do elo 1/2", 12,50mm </t>
  </si>
  <si>
    <t>6.23</t>
  </si>
  <si>
    <t>Placa de acrílico transparente adesivada para sinalização de portas, borda polida, de 25 x 8 cm, espessura 6 mm película refletiva (filme de controle solar prata), com reflexão mínima de 45% da luz visível</t>
  </si>
  <si>
    <t>6.24</t>
  </si>
  <si>
    <t>Trava quedas em aço para corda de 12 mm, extensor de 25 x 300 mm, com mosquetão em aço carbono galvanizado 5 x 50 mm, para 300 kg, trava rosca</t>
  </si>
  <si>
    <t>6.25</t>
  </si>
  <si>
    <t>Lona plástica preta, E = 150 micra</t>
  </si>
  <si>
    <t>COMBATE A INCÊNDIO</t>
  </si>
  <si>
    <t>Caixa de incêndio/abrigo para mangueira, de embutir/ interna( 90x60x17 cm), em chapa de aço, porta com ventilação, visor com a inscrição incêndio, suporte/cesta interna para mangueira, pintura eletrostática vermelha</t>
  </si>
  <si>
    <t>Anel de expansão em cobre, engate rápido 1.1/2" para empatação mangueira de combate a incêndio predial</t>
  </si>
  <si>
    <t>Anel de expansão em cobre, engate rápido 2.1/2" para empatação mangueira de combate a incêndio predial</t>
  </si>
  <si>
    <t xml:space="preserve">Esguicho tipo jato sólido, em latão, engate rápido 1.1/2" x 16 mm, para mangueirade combate a incêndio predial </t>
  </si>
  <si>
    <t xml:space="preserve">Esguicho tipo jato sólido, em latão, engate rápido 2.1/2" x 16 mm, para mangueirade combate a incêndio predial </t>
  </si>
  <si>
    <t xml:space="preserve">Mangueira de incêndio, tipo 1 de 1.1/2", comprimento = 15 m, tecido em fio de poliéster e tubo interno em borracha sintética, com uniões engate rápidoincêndio predial </t>
  </si>
  <si>
    <t xml:space="preserve">Mangueira de incêndio, tipo 2 de 2.1/2", comprimento = 15 m, tecido em fio de poliéster e tubo interno em borracha sintética, com uniões engate rápidoincêndio predial </t>
  </si>
  <si>
    <t>Porta corta-fogo para saída de emergência, vão de 90 x 210 cm, classe P-90 (NBR 11742), com fechadura</t>
  </si>
  <si>
    <t>Suporte de piso para extintor de incêndio cromado</t>
  </si>
  <si>
    <t>Recarga de extintor  PQS 6kg, ABC (incluso teste)</t>
  </si>
  <si>
    <t>Recarga de extintor CO² 6kg (incluso teste)</t>
  </si>
  <si>
    <t>União tipo storz, com empatação interna tipo anel de expansão, engate rápido 1.1/2", para mangueira de combate a incêndio predial</t>
  </si>
  <si>
    <t>União tipo storz, com empatação interna tipo anel de expansão, engate rápido 2.1/2", para mangueira de combate a incêndio predial</t>
  </si>
  <si>
    <t>Dobradiça para porta corta fogo com mola</t>
  </si>
  <si>
    <t xml:space="preserve">Teste hidrostático para mangueira de incêndio </t>
  </si>
  <si>
    <t>7.16</t>
  </si>
  <si>
    <t>canolpa acabamento cromado para instalação de sprinkler, 15 mm</t>
  </si>
  <si>
    <t>7.17</t>
  </si>
  <si>
    <t xml:space="preserve">sprinkler tipo pendente, bulbo vermelho de resposta rápida, 68 graus, D 15 mm </t>
  </si>
  <si>
    <t xml:space="preserve">MANUTENÇÃO/EXECUÇÃO EM ESTRUTURA MADEIRA </t>
  </si>
  <si>
    <t>Adesivo acrílico/cola de contato líquido, a base de resinas, para colagem de espuma para isolamento térmico flexível</t>
  </si>
  <si>
    <t>Adesivo acrílico de base aquosa/cola de contato</t>
  </si>
  <si>
    <t>Cascola Tradicional 2,80KG</t>
  </si>
  <si>
    <t>cola fórmica a base de resina sintética para chapa de laminado melamínico</t>
  </si>
  <si>
    <t>lubrificante WD40, embalagem 300 ml</t>
  </si>
  <si>
    <t>Massa de calafetar, embalagem 350g cinza</t>
  </si>
  <si>
    <t>rebite de alumínio vazado de repuxo, 3,2 x 8mm - (1kg=1025unid)</t>
  </si>
  <si>
    <t>Linha pesca 0,90 100 mts</t>
  </si>
  <si>
    <t>rolo</t>
  </si>
  <si>
    <t>rodapé de pvc nobre 10 cm branco barra 2,4 metros</t>
  </si>
  <si>
    <t>rodapé em madeira de lei 1ª qualidade, 7 x 1,5 cm, canto reto</t>
  </si>
  <si>
    <t>Pinus viga 2x3" 5 x 7,5 cm, 2,5 metros</t>
  </si>
  <si>
    <t>Alizar de madeira 5 cm ( ipê ou tauari), para porta de 70 a 100 cm</t>
  </si>
  <si>
    <t xml:space="preserve">Alizar em poliestileno, branco para porta drywall, E=1,5 CM, l = 5 CM, jogo completo </t>
  </si>
  <si>
    <t>Batente/portal/aduela/marco em madeira, espessura 3 cm, L = JG 230,00 *14* CM, para portas de giro de 60 a 120 cm x 210 cm, CEDRINHO/ ANGELIM COMERCIAL / TAURI / CURUPIXA /PEROBA / CUMARU OU EQUIVALENTE DA REGIAO</t>
  </si>
  <si>
    <t>8.15</t>
  </si>
  <si>
    <t>Batente/portal/aduela/marco em mdf/pvc wood/poliestireno ou madeira laminada, L=9cm com guarnição regulável 2 faces=35 mm</t>
  </si>
  <si>
    <t>8.16</t>
  </si>
  <si>
    <t>Chapa de laminado melamínico, liso fosco, 1,25 x 3,08 m, espessura 0,8 mm fórmica L-200 branca TX 3,08x1,25x,08mm</t>
  </si>
  <si>
    <t>8.17</t>
  </si>
  <si>
    <t>Chapa de mdf espessura 25 mm revestidas em laminado melamínico texturizado em ambas as faces, cor a escolher, com arremate frontal com fitas de borda em PVC para acabamento.</t>
  </si>
  <si>
    <t>8.18</t>
  </si>
  <si>
    <t>Chapa de MDF preto ou branco, liso, dimensão 2,75 x 1,85 metros, espessura 12 mm com arremate com fitas de borda em PVC para acabamento</t>
  </si>
  <si>
    <t>8.19</t>
  </si>
  <si>
    <t>Chapa de madeira compensada para tapume, 2,20 x 1,6 metros, espessura 6 mm</t>
  </si>
  <si>
    <t>8.20</t>
  </si>
  <si>
    <t>Solvente para cola para laminado melamínico a base de resina sintética</t>
  </si>
  <si>
    <t>8.21</t>
  </si>
  <si>
    <t>Cantoneira laminada 1" x 1/8" A36 barra 6 metros</t>
  </si>
  <si>
    <t>barra</t>
  </si>
  <si>
    <t>8.22</t>
  </si>
  <si>
    <t>Cantoneira Laminada 1.1/2" X 3/16" A36/NBR 7007-barra 6 metros</t>
  </si>
  <si>
    <t>8.23</t>
  </si>
  <si>
    <t>Cantoneira Laminada 1.1/4" X 3/16" A36/NBR 7007-barra 6 metros</t>
  </si>
  <si>
    <t>8.24</t>
  </si>
  <si>
    <t>Cantoneira laminada 2" x 1/4" A32, barra 6 metros</t>
  </si>
  <si>
    <t>INSTALAÇÃO DE FERRAGENS E ACESSÓRIOS</t>
  </si>
  <si>
    <t>Dobradiça curva pressão porta armário móveis 35 mm</t>
  </si>
  <si>
    <t>Dobradiça T/ gonzo com aba 3/4" vonder ou similar</t>
  </si>
  <si>
    <t>Dobradiça T/ gonzo embutido com aba 5/8" x 3/4" vonder ou similar</t>
  </si>
  <si>
    <t>Dobradiça em latão 3 x 2.1/2", E=1,9 a 2 mm, com anel, cromado ou zincado, com parafusos</t>
  </si>
  <si>
    <t>dobradiça tipo vai e vem em ferro, tamanho 3" galvanizado com parafusos</t>
  </si>
  <si>
    <t>Dobradiça torneada 3/8"</t>
  </si>
  <si>
    <t>corrediça telescópica mm larga, marca Belenus ou similar</t>
  </si>
  <si>
    <t>par</t>
  </si>
  <si>
    <t>Fechadura de sobrepor para Porta Corta Fogo</t>
  </si>
  <si>
    <t>conj.</t>
  </si>
  <si>
    <t>barra antipânico dupla, cega em lado oposto, cor cinza</t>
  </si>
  <si>
    <t>barra antipânico simples, com fechadura do lado oposto, cor cinza</t>
  </si>
  <si>
    <t>Fechadura de embutir para gavetas e armários, em aço inox, com acabamento cromado, com cilindro de aproximadamente 22 mm com 2 chaves</t>
  </si>
  <si>
    <t>Fechadura de sobrepor para gavetas e armários, em aço inox, com acabamento cromado, com abas laterais, incluindo cilindro de aproximadamente 22 mm de diâmetro, com 2 chaves</t>
  </si>
  <si>
    <t>fechadura roseta redonda para porta de banheiro em aço inox (máquina testa e contra-testa) em zamac (maçaneta, lingueta e trincos) com acabamento cromado, incluindo chave tipo lingueta</t>
  </si>
  <si>
    <t>cj</t>
  </si>
  <si>
    <t>Fechadura Stam porta de correr 1940 tetra inox, incluindo acessórios e chaves</t>
  </si>
  <si>
    <t>fechadura tubular p/ porta de divisória com chave externa e botão interno, acabamento preto ou cromado, para portas de 35 mm</t>
  </si>
  <si>
    <t xml:space="preserve">MERC </t>
  </si>
  <si>
    <t>fechadura tubular p/ porta de divisória com canhão 70 mm "03/70 La Fonte" ou equivalente</t>
  </si>
  <si>
    <t xml:space="preserve">gancho/cabide para bolsa, em metal cromado, fixação em parede </t>
  </si>
  <si>
    <t>puxador tipo alça, em ZAMAC CROMADO, comprimento aproximadamente 150 MM, com ROSETA PARA PORTAS DE MADEIRAS, incluindo parafusos</t>
  </si>
  <si>
    <t>puxador de embutir para armário, 18mm, em alumínio anodizado, barra 3 metros</t>
  </si>
  <si>
    <t>puxador tubular reto duplo, em ALUMÍNIO CROMADO, comprimento aproximadamente 400 mm diâmetro 25 mm (1")</t>
  </si>
  <si>
    <t xml:space="preserve">Suporte articulado para TV led ou lcd de 10 a 55" </t>
  </si>
  <si>
    <t>mola p/ porta aérea, com peso max. 15kg tipo hidráulica c/ largura até 90 cm</t>
  </si>
  <si>
    <t>INSTALAÇÃO DE PARAFUSOS E SIMILARES</t>
  </si>
  <si>
    <t>Bucha plástica S-06 c/anel simples</t>
  </si>
  <si>
    <t>Bucha plástica S-08 c/anel simples</t>
  </si>
  <si>
    <t>Bucha plástica S-10 PVC</t>
  </si>
  <si>
    <t>Bucha plástica S-12 PVc</t>
  </si>
  <si>
    <t>bucha nylon s-10 c/ parafuso aço zincado, rosca soberba cab chata 5,5 x 65mm</t>
  </si>
  <si>
    <t>bucha nylon s-12 c/ parafuso aço zinc cab sextavada rosca soberba 5/16" x 85mm</t>
  </si>
  <si>
    <t>bucha nylon s-6 c/ parafuso aço zinc cab chata rosca soberba 4,2 x 45mm</t>
  </si>
  <si>
    <t>bucha nylon s-8 c/ parafuso aço zinc cab chata rosca soberba 4,8 x 50mm</t>
  </si>
  <si>
    <t>Arruela Lisa 3/8" zincada</t>
  </si>
  <si>
    <t>Arruela Lisa 1/2" zincada</t>
  </si>
  <si>
    <t>Arruela Lisa 1.1/4" zincada</t>
  </si>
  <si>
    <t>Parafuso A.A 5,5 X 50 C. Chata</t>
  </si>
  <si>
    <t>parafuso aço chumbador parabolt 3/8" x 3"</t>
  </si>
  <si>
    <t>parafuso auto atarraxante 4,2x13</t>
  </si>
  <si>
    <t>Parafuso brocante 3,5x35mm</t>
  </si>
  <si>
    <t>Parafuso zincado, autobrocante, flangeado, 4,2x19mm, pacote com 100 unidades</t>
  </si>
  <si>
    <t>pacote</t>
  </si>
  <si>
    <t>Parafuso brocante 4,2x32mm</t>
  </si>
  <si>
    <t>Parafuso brocante sext.5,5x38mm CR 204 12x1.1/2"</t>
  </si>
  <si>
    <t>Parafuso mitofix 4,0x50 belenus, caixa com 500 unidades</t>
  </si>
  <si>
    <t>parafuso philips 3,5x25</t>
  </si>
  <si>
    <t>parafuso rosca soberba zincado cabeça chata fenda simples 5,5 x 65 mm (2.1/2 ")</t>
  </si>
  <si>
    <t>Parafuso SEXTAV. Rosca Soberba 5/16" x 65, caixa com 100 unidades</t>
  </si>
  <si>
    <t>Parafuso sextavado rosca soberba 1/4" x 75mm, caixa com 50 unidades</t>
  </si>
  <si>
    <t>parafuso zincado, sextavado, com rosca inteira, diâmetro 1/4", comprimento 1/2", caixa com 100
unidades</t>
  </si>
  <si>
    <t>parafuso zincado, sextavado, com rosca soberba, diâmetro 5/16", comprimento 40mm, caixa com 100 unidades</t>
  </si>
  <si>
    <t>parafuso zincado, sextavado, com rosca soberba, diâmetro 5/16", comprimento 80mm, caixa com 100 unidades</t>
  </si>
  <si>
    <t>caixa</t>
  </si>
  <si>
    <t>prego de aço polido 12 x 12 c/ cabeça</t>
  </si>
  <si>
    <t>prego de aço polido 15 x 15 c/ cabeça</t>
  </si>
  <si>
    <t>prego de aço polido 17 x 27 c/ cabeça</t>
  </si>
  <si>
    <t>parafuso zincado GN25, sextavado, com rosca inteira, diâmetro 1/4", comprimento 1/2", caixa com 100 unidades</t>
  </si>
  <si>
    <t>LOCAÇÃO DE EQUIPAMENTOS E MÁQUINAS</t>
  </si>
  <si>
    <t>locação de andaime fachadeiro 12x2m com montagem</t>
  </si>
  <si>
    <t>m²/mês</t>
  </si>
  <si>
    <t>locação de andaime metálico tubular de encaixe tipo torre, c/ largura até 1,5m, altura 1,00m (locação)</t>
  </si>
  <si>
    <t>m/mês</t>
  </si>
  <si>
    <t>locação de betoneira 400L</t>
  </si>
  <si>
    <t>dia</t>
  </si>
  <si>
    <t>locação de contêiner para entulho</t>
  </si>
  <si>
    <t>ATIVIDADES ACESSÓRIAS (incluso profissional, licenças e registros)</t>
  </si>
  <si>
    <t>projeto de arquitetura</t>
  </si>
  <si>
    <t>projeto de arquitetura de aprovaçãp legal acima de 400 m²</t>
  </si>
  <si>
    <t>projeto "as built" de instalações hidráulicas</t>
  </si>
  <si>
    <t xml:space="preserve">projeto de esgoto sanitário </t>
  </si>
  <si>
    <t>projeto de instalações de combate a incêndio</t>
  </si>
  <si>
    <t>elaboração de projeto de acessibilidade/sinalização acima 400 m²</t>
  </si>
  <si>
    <t>laudo/análise de projeto de infraestrutura</t>
  </si>
  <si>
    <t xml:space="preserve">serviço de consultoria/engenheiro </t>
  </si>
  <si>
    <t>h</t>
  </si>
  <si>
    <t>12.9</t>
  </si>
  <si>
    <t>projeto para programa de gestão de resíduos</t>
  </si>
  <si>
    <t>12.10</t>
  </si>
  <si>
    <t xml:space="preserve">Software de gerenciamento de manutenção </t>
  </si>
  <si>
    <t xml:space="preserve">Mensal </t>
  </si>
  <si>
    <t xml:space="preserve">JARDINS E ÁREA EXTERNA </t>
  </si>
  <si>
    <t>asfalto pronto, saco 15 kg</t>
  </si>
  <si>
    <t>saco</t>
  </si>
  <si>
    <t>grama amendoim ou amendoim forrageiro</t>
  </si>
  <si>
    <t>pedra branca seixo rolado para jardim T12 , saco 25 kg</t>
  </si>
  <si>
    <t>terra vegetal adubada, ensacada, saco 20 kg</t>
  </si>
  <si>
    <t>INSTALAÇÕES ELÉTRICAS</t>
  </si>
  <si>
    <t>14.1</t>
  </si>
  <si>
    <t>Abraçadeira Tipo Copo em aço de 1 1/2" para amarração de eletrodutos e parafuso para fixação.</t>
  </si>
  <si>
    <t>14.2</t>
  </si>
  <si>
    <t>Abraçadeira em aço para amarração de eletrodutos 3/4" e parafuso para fixação.</t>
  </si>
  <si>
    <t>14.3</t>
  </si>
  <si>
    <t>Aditivo para radiador motor diesel</t>
  </si>
  <si>
    <t>14.4</t>
  </si>
  <si>
    <t>Aparelho Sinalizador Luminoso com Led, para saída Garagem, com 2 lentes em policarbonato, Bivolt (inclui suporte e fixação)</t>
  </si>
  <si>
    <t>14.5</t>
  </si>
  <si>
    <t>Arruelas em alumínio, com  rosca, de 1" para Eletroduto</t>
  </si>
  <si>
    <t>14.6</t>
  </si>
  <si>
    <t>Arruelas em alumínio, com rosca, de 1 1/2" para Eletroduto</t>
  </si>
  <si>
    <t>14.7</t>
  </si>
  <si>
    <t>Arruelas em alumínio, com rosca, de 2" para Eletroduto</t>
  </si>
  <si>
    <t>14.8</t>
  </si>
  <si>
    <t>Arruelas em alumínio, com rosca, de 2 1/2" para Eletroduto</t>
  </si>
  <si>
    <t>14.9</t>
  </si>
  <si>
    <t>Arruela Redonda de latão, diametro externo = 34MM, espessura = 2,5MM diametro do furo = 17MM</t>
  </si>
  <si>
    <t>14.10</t>
  </si>
  <si>
    <t>Automático de boia superior/inferior, *15* A/250V</t>
  </si>
  <si>
    <t>14.11</t>
  </si>
  <si>
    <t>Conector reto de alumínio para eletroduto de 1 1/2",para adaptar entrada de eletroduto metálico flexível em quadros</t>
  </si>
  <si>
    <t>14.12</t>
  </si>
  <si>
    <t>Conector reto de alumínio para eletroduto de 3/4", para adaptar entrada de eletroduto metálico flexível em quadros</t>
  </si>
  <si>
    <t>14.13</t>
  </si>
  <si>
    <r>
      <t>Cabinho flexível de 2,5 mm</t>
    </r>
    <r>
      <rPr>
        <vertAlign val="superscript"/>
        <sz val="10"/>
        <color rgb="FF000000"/>
        <rFont val="Calibri"/>
        <family val="2"/>
      </rPr>
      <t>2</t>
    </r>
    <r>
      <rPr>
        <sz val="10"/>
        <color rgb="FF000000"/>
        <rFont val="Calibri"/>
        <family val="2"/>
      </rPr>
      <t>, antichama, isolamento até 750 V – AMARELO - Pirelli ou Similar.</t>
    </r>
  </si>
  <si>
    <t>14.14</t>
  </si>
  <si>
    <r>
      <t>Cabinho flexível de 2,5 mm</t>
    </r>
    <r>
      <rPr>
        <vertAlign val="superscript"/>
        <sz val="10"/>
        <color rgb="FF000000"/>
        <rFont val="Calibri"/>
        <family val="2"/>
      </rPr>
      <t>2</t>
    </r>
    <r>
      <rPr>
        <sz val="10"/>
        <color rgb="FF000000"/>
        <rFont val="Calibri"/>
        <family val="2"/>
      </rPr>
      <t>, antichama, isolamento até 750 V – AZUL - Pirelli ou Similar.</t>
    </r>
  </si>
  <si>
    <t>14.15</t>
  </si>
  <si>
    <r>
      <t>Cabinho flexível de 2,5 mm</t>
    </r>
    <r>
      <rPr>
        <vertAlign val="superscript"/>
        <sz val="10"/>
        <color rgb="FF000000"/>
        <rFont val="Calibri"/>
        <family val="2"/>
      </rPr>
      <t>2</t>
    </r>
    <r>
      <rPr>
        <sz val="10"/>
        <color rgb="FF000000"/>
        <rFont val="Calibri"/>
        <family val="2"/>
      </rPr>
      <t>, antichama, isolamento até 750 V – PRETO - Pirelli ou Similar.</t>
    </r>
  </si>
  <si>
    <t>14.16</t>
  </si>
  <si>
    <r>
      <t>Cabinho flexível de 2,5 mm</t>
    </r>
    <r>
      <rPr>
        <vertAlign val="superscript"/>
        <sz val="10"/>
        <color rgb="FF000000"/>
        <rFont val="Calibri"/>
        <family val="2"/>
      </rPr>
      <t>2</t>
    </r>
    <r>
      <rPr>
        <sz val="10"/>
        <color rgb="FF000000"/>
        <rFont val="Calibri"/>
        <family val="2"/>
      </rPr>
      <t>, antichama, isolamento até 750 V – VERDE/AMARELO – Pirelli ou Similar.</t>
    </r>
  </si>
  <si>
    <t>14.17</t>
  </si>
  <si>
    <r>
      <t>Cabinho flexível de 4,0 mm</t>
    </r>
    <r>
      <rPr>
        <vertAlign val="superscript"/>
        <sz val="10"/>
        <color rgb="FF000000"/>
        <rFont val="Calibri"/>
        <family val="2"/>
      </rPr>
      <t>2</t>
    </r>
    <r>
      <rPr>
        <sz val="10"/>
        <color rgb="FF000000"/>
        <rFont val="Calibri"/>
        <family val="2"/>
      </rPr>
      <t>, antichama, isolamento até 750 V – AMARELO – Pirelli ou Similar.</t>
    </r>
  </si>
  <si>
    <t>14.18</t>
  </si>
  <si>
    <r>
      <t>Cabinho flexível de 4,0 mm</t>
    </r>
    <r>
      <rPr>
        <vertAlign val="superscript"/>
        <sz val="10"/>
        <color rgb="FF000000"/>
        <rFont val="Calibri"/>
        <family val="2"/>
      </rPr>
      <t>2</t>
    </r>
    <r>
      <rPr>
        <sz val="10"/>
        <color rgb="FF000000"/>
        <rFont val="Calibri"/>
        <family val="2"/>
      </rPr>
      <t>, antichama, isolamento até 750 V – AZUL - Pirelli ou Similar.</t>
    </r>
  </si>
  <si>
    <t>14.19</t>
  </si>
  <si>
    <r>
      <t>Cabinho flexível de 4,0 mm</t>
    </r>
    <r>
      <rPr>
        <vertAlign val="superscript"/>
        <sz val="10"/>
        <color rgb="FF000000"/>
        <rFont val="Calibri"/>
        <family val="2"/>
      </rPr>
      <t>2</t>
    </r>
    <r>
      <rPr>
        <sz val="10"/>
        <color rgb="FF000000"/>
        <rFont val="Calibri"/>
        <family val="2"/>
      </rPr>
      <t>, antichama, isolamento até 750 V – PRETO - Pirelli ou Similar.</t>
    </r>
  </si>
  <si>
    <t>14.20</t>
  </si>
  <si>
    <r>
      <t>Cabinho flexível de 4,0 mm</t>
    </r>
    <r>
      <rPr>
        <vertAlign val="superscript"/>
        <sz val="10"/>
        <color rgb="FF000000"/>
        <rFont val="Calibri"/>
        <family val="2"/>
      </rPr>
      <t>2</t>
    </r>
    <r>
      <rPr>
        <sz val="10"/>
        <color rgb="FF000000"/>
        <rFont val="Calibri"/>
        <family val="2"/>
      </rPr>
      <t>, antichama, isolamento até 750 V – VERDE/AMARELO – Pirelli ou Similar.</t>
    </r>
  </si>
  <si>
    <t>14.21</t>
  </si>
  <si>
    <t>Cabinho flexivel de 6,0 mm, antichama, isolante até 750 V -AZUL</t>
  </si>
  <si>
    <t>14.22</t>
  </si>
  <si>
    <t>Cabinho flexivel de 6,0 mm, antichama, isolante até 750 V -VERDE</t>
  </si>
  <si>
    <t>14.23</t>
  </si>
  <si>
    <t>Cabinho flexivel de 6,0 mm, antichama, isolante até 750 V - PRETO</t>
  </si>
  <si>
    <t>14.24</t>
  </si>
  <si>
    <t>Cabo PP de 3 x 2,5 mm2, antichama, isolamento até 01 kV - (Condumax / Reiplás) ou Similar.</t>
  </si>
  <si>
    <t>14.25</t>
  </si>
  <si>
    <t>Cabo PP de 3 x 4,0 mm2, antichama, isolamento até 01 kV - (Condumax / Reiplás) ou Similar.</t>
  </si>
  <si>
    <t>14.26</t>
  </si>
  <si>
    <t>Cabo Megatron Coaxial RGC 06 75 OHM</t>
  </si>
  <si>
    <t>14.27</t>
  </si>
  <si>
    <t>Canaleta/Perfil Duplo 25mm Tipo D com tampa, Barra de 3m - Dutotec ou Similar</t>
  </si>
  <si>
    <t>14.28</t>
  </si>
  <si>
    <t>Condulete de Alumínio Tipo L de 1 1/2" sem rosca com tampa e parafuso.</t>
  </si>
  <si>
    <t>14.29</t>
  </si>
  <si>
    <t>Condulete de alumínio Tipo E de 1 1/2" sem rosca com tampa e parafuso.</t>
  </si>
  <si>
    <t>14.30</t>
  </si>
  <si>
    <t>Condulete de Alumínio Tipo L de 3/4"</t>
  </si>
  <si>
    <t>14.31</t>
  </si>
  <si>
    <t>Condulete de alumínio Tipo E de 3/4"</t>
  </si>
  <si>
    <t>14.32</t>
  </si>
  <si>
    <t>Contator Tripolar, 16A/220v</t>
  </si>
  <si>
    <t>14.33</t>
  </si>
  <si>
    <t>Disjuntor ABB tipo C monofásico 16 A – (Merlin-Gerin) ou Similar</t>
  </si>
  <si>
    <t>14.34</t>
  </si>
  <si>
    <t>Disjuntor ABBTMAX tipo C 32 trifásico – (Merlin-Gerin) ou Similar</t>
  </si>
  <si>
    <t>14.35</t>
  </si>
  <si>
    <t>Disjuntor ABBTMAX tipo C 40 trifásico – (Merlin-Gerin) ou Similar</t>
  </si>
  <si>
    <t>14.36</t>
  </si>
  <si>
    <t>Disjuntor ABBTMAX tipo C 80 trifásico  – (Merlin-Gerin) ou  Similar</t>
  </si>
  <si>
    <t>14.37</t>
  </si>
  <si>
    <t>Disjuntor ABBTMAX tipo C monofásico 20 A – (Merlin-Gerin) ou Similar</t>
  </si>
  <si>
    <t>14.38</t>
  </si>
  <si>
    <t>Disjuntor ABBTMAX tipo C monofásico 25 A – (Merlin-Gerin) ou Similar</t>
  </si>
  <si>
    <t>14.39</t>
  </si>
  <si>
    <t>Disjuntor ABBTMAX tipo C monofásico 32 A – (Merlin-Gerin) ou Similar</t>
  </si>
  <si>
    <t>14.40</t>
  </si>
  <si>
    <t>Divisor de  Frequência (Antena/Splitter)</t>
  </si>
  <si>
    <t>14.41</t>
  </si>
  <si>
    <t>Espelho/Placa Cega 4”x 2",para instalação de tomadas e interruptores</t>
  </si>
  <si>
    <t>14.42</t>
  </si>
  <si>
    <t>Espelho/Placa Cega 4”x 4",para instalação de tomadas e interruptores</t>
  </si>
  <si>
    <t>14.43</t>
  </si>
  <si>
    <t>eletrodo 2,5 mm</t>
  </si>
  <si>
    <t>14.44</t>
  </si>
  <si>
    <t>Eletroduto Galvanizado de 1 1/2"</t>
  </si>
  <si>
    <t>14.45</t>
  </si>
  <si>
    <t>Eletroduto galvanizado 3/4"</t>
  </si>
  <si>
    <t>14.46</t>
  </si>
  <si>
    <t>Eletroduto PVC Flexível Corrugado, cor amarela, de 25 mm, 3/4"</t>
  </si>
  <si>
    <t>14.47</t>
  </si>
  <si>
    <t xml:space="preserve">Fita adesiva dupla face, 12mm </t>
  </si>
  <si>
    <t>14.48</t>
  </si>
  <si>
    <t>Fita Isolante adesiva anti-chama em rolo de 19 mm x 20 m</t>
  </si>
  <si>
    <t>14.49</t>
  </si>
  <si>
    <t>Fusível NH de 80 A x 500 W, em porcelana – (Siemens / ETT) ou Similar.</t>
  </si>
  <si>
    <t>14.50</t>
  </si>
  <si>
    <t>Fusível tamanho 63A NH00</t>
  </si>
  <si>
    <t>14.51</t>
  </si>
  <si>
    <t>Fusível tamanho 80A NH00</t>
  </si>
  <si>
    <t>14.52</t>
  </si>
  <si>
    <t>Graxa</t>
  </si>
  <si>
    <t>14.53</t>
  </si>
  <si>
    <t>Interruptor Simples 10a, 250v, conjunto montado para embutir 4" x 2" (placa + suporte + modulo)</t>
  </si>
  <si>
    <t>14.54</t>
  </si>
  <si>
    <t>Interruptor Simples + tomada 2p+t 10a, 250v, conjunto montado para embutir 4" x 2" (placa + suporte + modulos)</t>
  </si>
  <si>
    <t>14.55</t>
  </si>
  <si>
    <t>Interruptores Simples (2 modulos) 10a, 250v, conjunto montado para embutir 4" x 2" (placa + suporte + modulos)</t>
  </si>
  <si>
    <t>14.56</t>
  </si>
  <si>
    <t>Interruptores Simples (3 módulos) 10a, 250v, conjunto montado para embutir 4" x 2" (placa + suporte + módulos)</t>
  </si>
  <si>
    <t>14.57</t>
  </si>
  <si>
    <t>Lâmpada Fluorescente T5 16 W – Osram / Phillips ou Similar.</t>
  </si>
  <si>
    <t>14.58</t>
  </si>
  <si>
    <t>Lâmpada Fluorescente T5 20 W – Osram / Phillips ou Similar.</t>
  </si>
  <si>
    <t>14.59</t>
  </si>
  <si>
    <t>Lâmpada Fluorescente T5 28 W – Osram / Philips ou Similar.</t>
  </si>
  <si>
    <t>14.60</t>
  </si>
  <si>
    <t>Lâmpada Fluorescente Osram 3U 20W Branca.</t>
  </si>
  <si>
    <t>14.61</t>
  </si>
  <si>
    <t>Lâmpada Eletrônica Fluorescente Espiral Mini 14w 127v Branca </t>
  </si>
  <si>
    <t>14.62</t>
  </si>
  <si>
    <t>Lâmpada Mista de 500 W 220 V - E-40 - (Osram / Phillips / GE) ou Similar.</t>
  </si>
  <si>
    <t>14.63</t>
  </si>
  <si>
    <t>Lâmpada PL 26W T4 4 Pinos + Soquete</t>
  </si>
  <si>
    <t>14.64</t>
  </si>
  <si>
    <t>Lâmpada Vapor Metálico de 1000 W.</t>
  </si>
  <si>
    <t>14.65</t>
  </si>
  <si>
    <t>Lâmpada LED 6 w bivolt branca, formato tradicional (base e27)</t>
  </si>
  <si>
    <t>14.66</t>
  </si>
  <si>
    <t>Luminária de emergência 30 LEDS, potência 2w, bateria de Litio, Autonomia de 6 horas</t>
  </si>
  <si>
    <t>14.67</t>
  </si>
  <si>
    <t>Plug Fêmea sistema padrão linear 10 A Monofásico  (Pial / Fame) ou Similar.</t>
  </si>
  <si>
    <t>14.68</t>
  </si>
  <si>
    <t>Plug Macho sistema padrão linear 10 A Monofásico  (Pial / Fame) ou Similar.</t>
  </si>
  <si>
    <t>14.69</t>
  </si>
  <si>
    <t>Reator 220 V para lâmpada de vapor metálico 2000 watts</t>
  </si>
  <si>
    <t>14.70</t>
  </si>
  <si>
    <t>Reator e acessórios p/ fixação (completa) 2x14 W</t>
  </si>
  <si>
    <t>14.71</t>
  </si>
  <si>
    <t>Reator e acessórios p/ fixação (completa) 2x18/20 W</t>
  </si>
  <si>
    <t>14.72</t>
  </si>
  <si>
    <t>Reator e acessórios p/ fixação (completa) 2x36/40W</t>
  </si>
  <si>
    <t>14.73</t>
  </si>
  <si>
    <t>Rebite  POP (bitolas variadas) Caixa 1000und</t>
  </si>
  <si>
    <t>cx</t>
  </si>
  <si>
    <t>14.74</t>
  </si>
  <si>
    <t>Rele fotoelétrico p/ comando de Iluminação externa bivolt/1000w</t>
  </si>
  <si>
    <t>14.75</t>
  </si>
  <si>
    <t>Sensor de presença bivolt com fotocélula para qualquer tipo de lâmpada</t>
  </si>
  <si>
    <t>14.76</t>
  </si>
  <si>
    <t>Soquete PL – C 26 W 4 pinos</t>
  </si>
  <si>
    <t>14.77</t>
  </si>
  <si>
    <t>Terminal p/cabo elétrico, bitolas variáveis, preço médio.</t>
  </si>
  <si>
    <t>14.78</t>
  </si>
  <si>
    <t>Tomada elétrica dupla de embutir – 10 A Pial Legrand ou Similar</t>
  </si>
  <si>
    <t>14.79</t>
  </si>
  <si>
    <t>Tomada elétrica dupla de embutir – 20 A Pial Legrand ou Similar</t>
  </si>
  <si>
    <t>14.80</t>
  </si>
  <si>
    <t>Tomada elétrica simples de embutir – 10 A Pial Legrand ou Similar</t>
  </si>
  <si>
    <t>14.81</t>
  </si>
  <si>
    <t>Tomada elétrica simples de embutir – 20 A Pial Legrand ou Similar</t>
  </si>
  <si>
    <t>14.82</t>
  </si>
  <si>
    <t>Tomada 2p+t 10a, 250v, conjunto montado para sobrepor 4"x 2" (caixa + modulo)</t>
  </si>
  <si>
    <t>14.83</t>
  </si>
  <si>
    <t>Tomada 2p+t 20a, 250v, conjunto montado para sobrepor 4"x 2" (caixa + modulo)</t>
  </si>
  <si>
    <t>14.84</t>
  </si>
  <si>
    <t>Fita LED 2835 para perfil 11W 120 LEDS 1350 LUMENS</t>
  </si>
  <si>
    <t>14.85</t>
  </si>
  <si>
    <t>Fita LED 5 metros IP20 6000K frio 4,8W/M 12V 10006 ROMALUX</t>
  </si>
  <si>
    <t>14.86</t>
  </si>
  <si>
    <t>Fita LED Siliconada rolo 5M, 120 LED/M, potência 9,6 W/M LEDS 3528</t>
  </si>
  <si>
    <t>14.87</t>
  </si>
  <si>
    <t>Fita LED Siliconada rolo 5M, 60 LED/M, potência 4,8 W/M</t>
  </si>
  <si>
    <t>14.88</t>
  </si>
  <si>
    <t>Fonte para fita LED entrada BIVOLT AUT. (110/220V), 12V 2,5A</t>
  </si>
  <si>
    <t>14.89</t>
  </si>
  <si>
    <t>Fonte para fita LED entrada BIVOLT AUT. (110/220V), 12V 5A</t>
  </si>
  <si>
    <t>14.90</t>
  </si>
  <si>
    <t>Kit fita LED 25 metros 6000K FRIO 6W/M 220V 10086 ROMALUX</t>
  </si>
  <si>
    <t>14.91</t>
  </si>
  <si>
    <t>Luminária perfil de embutir 2M SLIM FITA LED - LUM21</t>
  </si>
  <si>
    <t>14.92</t>
  </si>
  <si>
    <t>Perfil alumínio de embutir/sobrepor SLIM BRANCO 2m 16mm PARA FITA LED</t>
  </si>
  <si>
    <t>14.93</t>
  </si>
  <si>
    <t xml:space="preserve">Spot direcionável para trilho branco ou preto Ø5cm LED EMBUTIDO 7W 3000k/4000k/6000k Bivolt </t>
  </si>
  <si>
    <t>14.94</t>
  </si>
  <si>
    <t>Lâmpada LED T5 8 watts 4000k</t>
  </si>
  <si>
    <t>14.95</t>
  </si>
  <si>
    <t>Trilho Eletrificado 2m + 6 Spot Led 7w 3000k/4000k/6000k Bivolt Preto</t>
  </si>
  <si>
    <t>14.96</t>
  </si>
  <si>
    <t>Luminária painel LED 36Watts 60x60 sobrepor/embutir 3000k/4000k/6500k</t>
  </si>
  <si>
    <t>14.97</t>
  </si>
  <si>
    <t>Luminária painel LED 36Watts 120x30 sobrepor/embutir 3000k/4000k/6500k</t>
  </si>
  <si>
    <t>14.98</t>
  </si>
  <si>
    <t>Luminária painel LED 18Watts 30x30 sobrepor/embutir 3000k/4000k/6500k</t>
  </si>
  <si>
    <t>14.99</t>
  </si>
  <si>
    <t>Luminária painel LED 18Watts 60x08 sobrepor/embutir 3000k/4000k/6500k</t>
  </si>
  <si>
    <t>14.100</t>
  </si>
  <si>
    <t>Luminária painel LED 36Watts 120x08 sobrepor/embutir 3000k/4000k/6500k</t>
  </si>
  <si>
    <t>ILUMINAÇÃO DIMERIZADA</t>
  </si>
  <si>
    <t>Amplificador de potência para uma seção de luz (cargas incandescentes, de baixa tensão com transformadores ferro-magnético, neon/catoda fria), 10A/220V ou similar.</t>
  </si>
  <si>
    <t>Controle remoto sem fio, acabamento branco, capaz de acionar 4 cenas de iluminação e a cena "off" (delisgamento da luz do ambiente), aumentar e diminuir a intensidade da última cena selecionada. Dimensões: 145mm X 38mm X 22mm, ou controle remoto por radiofrequência, com controle de dimerização ou similar.</t>
  </si>
  <si>
    <t>Módulo de controle ESN - Energi Savr Node, bi-volt (127V-220V), formato americano (quadro de soprepor ou de embutir), para dispositivos que se comunicam com protocolo Eco System. Possui dois links de controle EcoSystem com até 64 dispositivos EcoSystem por link (128 dispositivos no total). Possui também link de comunicação QS (Quantum System) e 4 grupos de entradas cabeados: sensor de presença, sensor de luz natural, sensor de controle por infra-vermelho e controle de parede. Dimensões: 235mm X 337mm X 81mm de profundidade.</t>
  </si>
  <si>
    <t>Grafik eye QS-controle de iluminação Eco System 6 fases de zoom</t>
  </si>
  <si>
    <t>Luminária lâmpada pl(4 pinos) 2 x t4/26 W</t>
  </si>
  <si>
    <t>Luminária para lâmpada 2 xT5/28W</t>
  </si>
  <si>
    <t>Luminária para lâmpada 2 xT5/14W</t>
  </si>
  <si>
    <t>Módulo antena de comunicação por radiofrequência 434 MHz, para criação de rede de comunicação de sensores sem fio. Acabamento branco, módulo com 4 contatos secos de entrada ou similar.</t>
  </si>
  <si>
    <t>Módulo Energi Savr Node QS com 4 zonas (canais) reguláveis (dimerizáveis), em formato DIM, ou similar</t>
  </si>
  <si>
    <t>Reator para uma ou duas luminárias de luminárias do tamanho 2x T5 de 28 W, ou 2x T5 de 14W,reator para lampada compacta ou T5 28W com tensão universal 120-277V. Aceita controle de sensores de luminosidade, sensores de ocupação ou presença, controle de programação por computador portátil, controle remoto radiofrequência ou infravermelho, com  todos os materiais necessários ou similar.</t>
  </si>
  <si>
    <t>Sensor de luz natural sem fio da linha "Radio Power Save" ou similar, frequência 434 Mhz. Acabamento branco, montagem no teto, alimentado por pilha, 41mm de diâmetro ou similar.</t>
  </si>
  <si>
    <t>Sensor de ocupação/presença sem fio da linha "Radio pow Savr" ou similar, frequência 434 MHz, acabamento branco, montagem no teto, alimentado por bateria, alcance de 10m e cobertura de 360º ou similar.</t>
  </si>
  <si>
    <t>Teclado de 5 ou 7 botões, de parede, com duas entradas de contato através de um conector na parte de trás do teclado para parede nas dimensões: 116 mm x 70 mm x 76 mm, acabamento branco ou preto ou similar</t>
  </si>
  <si>
    <t>Cabo de comunicação de dados de 4 vias - 2x18AWG+2x22AWG - cabo automação</t>
  </si>
  <si>
    <t>Cabo de comunicação de dados, com 3 vias de 1,5mm, com blindagem - cabo automação</t>
  </si>
  <si>
    <t>MOTORES/ BOMBAS/ALARMES</t>
  </si>
  <si>
    <t>16.1</t>
  </si>
  <si>
    <t>Confecção de mancal</t>
  </si>
  <si>
    <t>16.2</t>
  </si>
  <si>
    <t>Conserto de bombas c/coluna</t>
  </si>
  <si>
    <t>16.3</t>
  </si>
  <si>
    <t>Conserto de bombas de 5 CV</t>
  </si>
  <si>
    <t>16.4</t>
  </si>
  <si>
    <t>Conserto de compressor de ar comprimido</t>
  </si>
  <si>
    <t>16.5</t>
  </si>
  <si>
    <t>Conserto de elevador hidráulico</t>
  </si>
  <si>
    <t>16.6</t>
  </si>
  <si>
    <t xml:space="preserve">Rebobinamento de motor  3 CV, com substituição de rolamentos </t>
  </si>
  <si>
    <t>16.7</t>
  </si>
  <si>
    <t xml:space="preserve">Rebobinamento de motor 1,5 CV, com substituição de rolamentos </t>
  </si>
  <si>
    <t>16.8</t>
  </si>
  <si>
    <t xml:space="preserve">Rebobinamento de motor 5 a 8,2 CV, com substituição de rolamentos </t>
  </si>
  <si>
    <t>16.9</t>
  </si>
  <si>
    <t xml:space="preserve">Rebobinamento de motor 10 CV, com substituição de rolamentos </t>
  </si>
  <si>
    <t>16.10</t>
  </si>
  <si>
    <t xml:space="preserve">Rebobinamento de motor 15 CV, com substituição de rolamentos </t>
  </si>
  <si>
    <t>16.11</t>
  </si>
  <si>
    <t xml:space="preserve">Rebobinamento de motor 20 CV, com substituição de rolamentos </t>
  </si>
  <si>
    <t>16.12</t>
  </si>
  <si>
    <t xml:space="preserve">Rebobinamento de motor 30 CV, com substituição de rolamentos </t>
  </si>
  <si>
    <t>16.13</t>
  </si>
  <si>
    <t xml:space="preserve">Rebobinamento de transformador de 30 kWA </t>
  </si>
  <si>
    <t>16.14</t>
  </si>
  <si>
    <t>Retifíca de eixo motor 10 CV</t>
  </si>
  <si>
    <t>16.15</t>
  </si>
  <si>
    <t>Retifíca de eixo motor 20 CV</t>
  </si>
  <si>
    <t>16.16</t>
  </si>
  <si>
    <t>Retifíca de eixo motor 30 CV</t>
  </si>
  <si>
    <t>16.17</t>
  </si>
  <si>
    <t>Roldana para portão de correr, aço 2.1/2" VONDER ou similar</t>
  </si>
  <si>
    <t>16.19</t>
  </si>
  <si>
    <t>Motor portões industriais com até 1200 kg e alto fluxo de utilização, abertura maior que 120 ciclos/hora</t>
  </si>
  <si>
    <t>16.20</t>
  </si>
  <si>
    <t>Cancela Automática K1 PPA Barreira C/ Barreira 4 Metros Universal Retangular</t>
  </si>
  <si>
    <t>16.21</t>
  </si>
  <si>
    <t>Placa para motor portões industriais com até 1200 kg e alto fluxo de utilização, abertura maior que 120 ciclos/hora</t>
  </si>
  <si>
    <t>16.22</t>
  </si>
  <si>
    <t xml:space="preserve">controle de portão </t>
  </si>
  <si>
    <t>GRUPO MOTOR GERADOR</t>
  </si>
  <si>
    <t>17.1</t>
  </si>
  <si>
    <t>Abraçadeira para Descarga - 1 1466105</t>
  </si>
  <si>
    <t>17.2</t>
  </si>
  <si>
    <t>Abraçadeira para Radiador - 1 1466073</t>
  </si>
  <si>
    <t>17.3</t>
  </si>
  <si>
    <t>Abraçadeira V (Flange/Turbo) -1 1380137</t>
  </si>
  <si>
    <t>17.4</t>
  </si>
  <si>
    <t>Alternador 65 A Bipolar – Motor -1 1397038</t>
  </si>
  <si>
    <t>17.5</t>
  </si>
  <si>
    <t>Bateria Automotiva de 180 A/H 12v 1 2009295</t>
  </si>
  <si>
    <t>17.6</t>
  </si>
  <si>
    <t>Câmara de Escape/ do Motor - 1 1943501</t>
  </si>
  <si>
    <t>17.7</t>
  </si>
  <si>
    <t>Correia Poli -V/ Para o Motor 18179824</t>
  </si>
  <si>
    <t>17.8</t>
  </si>
  <si>
    <t>Elemento do Filtro de Ar -1 1421021</t>
  </si>
  <si>
    <t>17.9</t>
  </si>
  <si>
    <t>Glicol Anticongelante/Aditivo Radiador (Litro)</t>
  </si>
  <si>
    <t>17.10</t>
  </si>
  <si>
    <t xml:space="preserve">Kit de Manutenção S/M/Com Pré Filtro Separador De Agua - 1 562889 </t>
  </si>
  <si>
    <t>17.11</t>
  </si>
  <si>
    <t>Mangueira (Borracha) de Pressão Radiador - 1 297394</t>
  </si>
  <si>
    <t>17.12</t>
  </si>
  <si>
    <t>Mangueira (Borracha),do Filtro de Óleo Diesel - 1 278474</t>
  </si>
  <si>
    <t>17.13</t>
  </si>
  <si>
    <t>Mangueira 3/8 - Borracha (Sistema de Arrefecimento, Radiador/Vibração) - 1 561408</t>
  </si>
  <si>
    <t>17.14</t>
  </si>
  <si>
    <t>Mangueira de Borracha/ do Dreno do Óleo Diesel -1 1376226</t>
  </si>
  <si>
    <t>17.15</t>
  </si>
  <si>
    <t>Mangueira/Retorno do Óleo Diesel - 1 1375602</t>
  </si>
  <si>
    <t>17.16</t>
  </si>
  <si>
    <t>Óleo para Motor 20 Litros,Ci-4 - 45 1958768</t>
  </si>
  <si>
    <t>17.17</t>
  </si>
  <si>
    <t>Filtro de óleo lubrificante do grupo gerador</t>
  </si>
  <si>
    <t>17.18</t>
  </si>
  <si>
    <t>Tensor de Correia do Motor -1 1859654</t>
  </si>
  <si>
    <t>17.19</t>
  </si>
  <si>
    <t>Tubo De Retorno/ Do Óleo Diesel - 1 1518989</t>
  </si>
  <si>
    <t>17.20</t>
  </si>
  <si>
    <t>Tubo Plástico 12x1 5(Std 1840) Radiador - 1 813869</t>
  </si>
  <si>
    <t>17.21</t>
  </si>
  <si>
    <t>Válvula de Alivio para Agua do Radiador - 1 1917514</t>
  </si>
  <si>
    <t>18.1</t>
  </si>
  <si>
    <t>Módulo de inteligência lim/rim</t>
  </si>
  <si>
    <t>18.2</t>
  </si>
  <si>
    <t xml:space="preserve">Gaveta de bateria </t>
  </si>
  <si>
    <t>18.3</t>
  </si>
  <si>
    <t>Inrow 300mm cond pump - spare part</t>
  </si>
  <si>
    <t>18.4</t>
  </si>
  <si>
    <t>Cable assy thermistor gls 13ft</t>
  </si>
  <si>
    <t>18.5</t>
  </si>
  <si>
    <t>Cable assy thermistor gls 8ft</t>
  </si>
  <si>
    <t>18.6</t>
  </si>
  <si>
    <t>Vvalve txv 1/2odfx5/8odf extnd r410a 3ton</t>
  </si>
  <si>
    <t>18.7</t>
  </si>
  <si>
    <t>connector set for acrd customer interface - spare part</t>
  </si>
  <si>
    <t>18.8</t>
  </si>
  <si>
    <t>kit acrd 10kw receiver roto valve assy - spare part</t>
  </si>
  <si>
    <t>18.9</t>
  </si>
  <si>
    <t>rc fan module assy - spare part</t>
  </si>
  <si>
    <t>18.10</t>
  </si>
  <si>
    <t>FAN - 200MM MIXED FLOW - SPARE PART</t>
  </si>
  <si>
    <t>18.11</t>
  </si>
  <si>
    <t>inrow rc/sc condensate float switch - spare part</t>
  </si>
  <si>
    <t>18.12</t>
  </si>
  <si>
    <t>inrow rc/sc powerview display - spare part</t>
  </si>
  <si>
    <t>18.13</t>
  </si>
  <si>
    <t>rc pcb assy, motherboard w/simm and mini-rhodes -spare part</t>
  </si>
  <si>
    <t>18.14</t>
  </si>
  <si>
    <t>complete 829 pcb crac power backplane - spare part</t>
  </si>
  <si>
    <t>18.15</t>
  </si>
  <si>
    <t>circuit board 8x 2 form-c relay for acrd100-201 - spare part</t>
  </si>
  <si>
    <t>18.16</t>
  </si>
  <si>
    <t>controller signal wire harness for acrd100-201 - spare part</t>
  </si>
  <si>
    <t>18.17</t>
  </si>
  <si>
    <t>base features wire harness for acrd100-201 - spare part</t>
  </si>
  <si>
    <t>18.18</t>
  </si>
  <si>
    <t>power to controller box wire harness for acrd100-201 - spare part</t>
  </si>
  <si>
    <t>18.19</t>
  </si>
  <si>
    <t>power backplane power wire harness for acrd100-201- spare part</t>
  </si>
  <si>
    <t>18.20</t>
  </si>
  <si>
    <t>mother board temperature probe jumper wire for acrd100-201</t>
  </si>
  <si>
    <t>18.21</t>
  </si>
  <si>
    <t>capacitor metalized polypropylene 370v 50uf - spare part</t>
  </si>
  <si>
    <t>18.22</t>
  </si>
  <si>
    <t>contactor 2pole 20a 208-240v - spare part</t>
  </si>
  <si>
    <t>18.23</t>
  </si>
  <si>
    <t>inrow sc high pressure switch - spare part</t>
  </si>
  <si>
    <t>18.24</t>
  </si>
  <si>
    <t>inrow rc/sc door key - spare part</t>
  </si>
  <si>
    <t>18.25</t>
  </si>
  <si>
    <t>compressor, scroll 208-230/1/60 10kw for acrd100-201 - spare part</t>
  </si>
  <si>
    <t>18.26</t>
  </si>
  <si>
    <t>electronic expansion valve 3/8" outside diameter female f</t>
  </si>
  <si>
    <t>18.27</t>
  </si>
  <si>
    <t>coil solenoid valve 1/2" 208-240v 7w for acrd100/101 - spare part</t>
  </si>
  <si>
    <t>18.28</t>
  </si>
  <si>
    <t>filter-drier 1/2"odf solder - spare part</t>
  </si>
  <si>
    <t>18.29</t>
  </si>
  <si>
    <t>refrigeration pressure transducer 2cp5 - spare part</t>
  </si>
  <si>
    <t>18.30</t>
  </si>
  <si>
    <t>teflon rings for roto 1" - spare part</t>
  </si>
  <si>
    <t>18.31</t>
  </si>
  <si>
    <t xml:space="preserve">refrigeration solenoid valve 1/2" outside diameter female </t>
  </si>
  <si>
    <t>18.32</t>
  </si>
  <si>
    <t>dc rectifier 500w for acrd100-201 - spare part</t>
  </si>
  <si>
    <t>Contrato nº 00/0000</t>
  </si>
  <si>
    <t>MÊS: xxxxxxxxx</t>
  </si>
  <si>
    <t>PROCESSO Nº 48340.004154/2023-41</t>
  </si>
  <si>
    <t>Empresa: xxxxxxxxxx CNPJ: xxxxxxxxxxx</t>
  </si>
  <si>
    <t xml:space="preserve">Local do serviço: </t>
  </si>
  <si>
    <t>Descrição do serviço:</t>
  </si>
  <si>
    <t>Procedência: DIOB/COAGE/CGRL</t>
  </si>
  <si>
    <t>VALOR TOTAL DOS SERVIÇOS (MÃO DE OBRA + MATERIAIS)</t>
  </si>
  <si>
    <t>Mensal  (R$)</t>
  </si>
  <si>
    <t>Anual (R$)</t>
  </si>
  <si>
    <t>Mão de Obra</t>
  </si>
  <si>
    <t xml:space="preserve">Materiais </t>
  </si>
  <si>
    <t>Salário Base -  (12x36 hs)</t>
  </si>
  <si>
    <t xml:space="preserve"> Anexo V - Quadro - demonstrativo - VALOR GLOBAL DA PROPOSTA </t>
  </si>
  <si>
    <t>MATERIAIS</t>
  </si>
  <si>
    <t>ITEM</t>
  </si>
  <si>
    <t>DESCRIÇÃO</t>
  </si>
  <si>
    <t>%</t>
  </si>
  <si>
    <t>ADMINISTRAÇÃO CENTRAL (AC)</t>
  </si>
  <si>
    <t>TRIBUTOS (T)</t>
  </si>
  <si>
    <t>DESPESAS FINANCEIRAS (DF)</t>
  </si>
  <si>
    <t>SEGUROS, RISCOS E GARANTIAS (SRG)</t>
  </si>
  <si>
    <t>CPRB</t>
  </si>
  <si>
    <t>BDI (%):</t>
  </si>
  <si>
    <t>Valor proposto por empregado
 (R$)</t>
  </si>
  <si>
    <t>Qtde de empregados
 por posto</t>
  </si>
  <si>
    <t xml:space="preserve">Engenheiro (a) eletricista - 44 horas/semanais </t>
  </si>
  <si>
    <t xml:space="preserve">Encarregado (a) de Manutenção - 44 horas/semanais  </t>
  </si>
  <si>
    <t xml:space="preserve">Oficial Bombeiro Hidráulico - 44 horas/semanais </t>
  </si>
  <si>
    <t xml:space="preserve">Oficial marceneiro - 44 horas/semanais </t>
  </si>
  <si>
    <t xml:space="preserve">Ajudante de manutenção em geral  - 44 horas/semanais  </t>
  </si>
  <si>
    <t xml:space="preserve">Técnico em áudio - 44 horas/semanais  </t>
  </si>
  <si>
    <t xml:space="preserve">Técnico eletromecânico de grupo gerador  44 horas/mensais </t>
  </si>
  <si>
    <t xml:space="preserve">Eletricista de manutenção de instalações elétricas prediais - 44 horas/semanais  </t>
  </si>
  <si>
    <t>Valor proposto
 por posto
(R$)</t>
  </si>
  <si>
    <t>Nota (1): Informar o valor da unidade de medida por tipo de serviço.</t>
  </si>
  <si>
    <t xml:space="preserve"> COMPOSIÇÃO DE CUSTO UNITÁRIO DE INSUMOS/MATERIAIS E SERVIÇOS</t>
  </si>
  <si>
    <t>1.0</t>
  </si>
  <si>
    <t>Custo (R$)</t>
  </si>
  <si>
    <t>Custo Unitário</t>
  </si>
  <si>
    <t xml:space="preserve">Custo Total Mensal </t>
  </si>
  <si>
    <t>2.0</t>
  </si>
  <si>
    <t>Soma 1.0</t>
  </si>
  <si>
    <t>Soma 2.0</t>
  </si>
  <si>
    <t>3.0</t>
  </si>
  <si>
    <t>4.0</t>
  </si>
  <si>
    <t>Soma 3.0</t>
  </si>
  <si>
    <t>Soma 4.0</t>
  </si>
  <si>
    <t>Registro ou válvula GLOBO ANGULAR EM LATAO, PARA HIDRANTES em instalação predial de incêndio, 45°, DIAMETRO DE 2 1/2", COM VOLANTE, CLASSE DE PRESSÃO DE ATÁ 200 PSI</t>
  </si>
  <si>
    <t>5.0</t>
  </si>
  <si>
    <t>Soma 5.0</t>
  </si>
  <si>
    <t>Soma 6.0</t>
  </si>
  <si>
    <t>6.0</t>
  </si>
  <si>
    <t>Soma 7.0</t>
  </si>
  <si>
    <t>Soma 8.0</t>
  </si>
  <si>
    <t>Soma 9.0</t>
  </si>
  <si>
    <t>10.0</t>
  </si>
  <si>
    <t>11.0</t>
  </si>
  <si>
    <t>Soma 10.0</t>
  </si>
  <si>
    <t>Soma 11.0</t>
  </si>
  <si>
    <t>12.0</t>
  </si>
  <si>
    <t>Soma 12.0</t>
  </si>
  <si>
    <t>13.0</t>
  </si>
  <si>
    <t>14.0</t>
  </si>
  <si>
    <t>Soma 14.0</t>
  </si>
  <si>
    <t>15.0</t>
  </si>
  <si>
    <t>Soma 15.0</t>
  </si>
  <si>
    <t>16.0</t>
  </si>
  <si>
    <t>Soma 16.0</t>
  </si>
  <si>
    <t>17.0</t>
  </si>
  <si>
    <t>Soma 18.0</t>
  </si>
  <si>
    <t>18.0</t>
  </si>
  <si>
    <t>Soma 17.0</t>
  </si>
  <si>
    <t>8.0</t>
  </si>
  <si>
    <t xml:space="preserve"> ESTIMATIVA ANUAL</t>
  </si>
  <si>
    <t>ESTIMATIVA TOTAL GERAL 36 MESES</t>
  </si>
  <si>
    <t>Qdade Mensal
Estimada</t>
  </si>
  <si>
    <t>NOBREAK</t>
  </si>
  <si>
    <t>Fonte de Preços</t>
  </si>
  <si>
    <t>Valor global da proposta (valor mensal do serviço x 36 meses do contrato).</t>
  </si>
  <si>
    <t xml:space="preserve">PLANILHA DE CUSTO E FORMAÇÃO DE PREÇOS </t>
  </si>
  <si>
    <t xml:space="preserve">Total </t>
  </si>
  <si>
    <t>Coordenação de Equipe</t>
  </si>
  <si>
    <t>Marcenaria</t>
  </si>
  <si>
    <t xml:space="preserve">Total  </t>
  </si>
  <si>
    <t>Serviços de audio</t>
  </si>
  <si>
    <t>Manutenção de Grupo Gerador</t>
  </si>
  <si>
    <t>Técnico(a) Eletromecânico de Grupo Gerador
/Técnico Industrial</t>
  </si>
  <si>
    <t>Manutenção Predial de eletricidade</t>
  </si>
  <si>
    <t>Manutenção Hidrossanitária</t>
  </si>
  <si>
    <t xml:space="preserve">Multa sobre o saldo do FGTS </t>
  </si>
  <si>
    <t>36 Meses</t>
  </si>
  <si>
    <t>D - N.º de Meses da Execução Contratual: 36 meses</t>
  </si>
  <si>
    <t>Insumo/Material</t>
  </si>
  <si>
    <t xml:space="preserve">Custo  (R$) </t>
  </si>
  <si>
    <t>Unitário</t>
  </si>
  <si>
    <t>Soma Parcial</t>
  </si>
  <si>
    <t>Soma Total (Soma Parcial + BDI)</t>
  </si>
  <si>
    <t>BDI Insunos/Materiais</t>
  </si>
  <si>
    <t>.</t>
  </si>
  <si>
    <t>Elaboração/Emissão : Fiscal do Contrato</t>
  </si>
  <si>
    <t>Aprovação: Chefe DIOB</t>
  </si>
  <si>
    <t xml:space="preserve">BDI Diferenciado de Material - 16,6% </t>
  </si>
  <si>
    <t>(((1+C6+C8)*(1+C7))/(1-C11)-1</t>
  </si>
  <si>
    <t>FORMULA</t>
  </si>
  <si>
    <t>CÁLCULO DO BDI</t>
  </si>
  <si>
    <t>RISCO</t>
  </si>
  <si>
    <t>SEGURO + GARANTIA</t>
  </si>
  <si>
    <t>Coordenação de Engenharia</t>
  </si>
  <si>
    <t>Manutenção Predial
 de Eletricidade</t>
  </si>
  <si>
    <t>Manutenção Predial
de eletricidade</t>
  </si>
  <si>
    <t>=</t>
  </si>
  <si>
    <t>PLANILHA DE COMPOSIÇÃO DO BDI - MATERIAIS</t>
  </si>
  <si>
    <t>MINISTÉRIO DE MINAS E ENERGIA</t>
  </si>
  <si>
    <t xml:space="preserve">Quant. </t>
  </si>
  <si>
    <t>Unidade de  Medida</t>
  </si>
  <si>
    <t>CBO</t>
  </si>
  <si>
    <t>CATSERV</t>
  </si>
  <si>
    <t>Posto</t>
  </si>
  <si>
    <t>Descrição/Especificação</t>
  </si>
  <si>
    <t>CATMAT</t>
  </si>
  <si>
    <t>Unidade de Medida</t>
  </si>
  <si>
    <t>Quant.</t>
  </si>
  <si>
    <t>Unit. (mensal)</t>
  </si>
  <si>
    <t>variado</t>
  </si>
  <si>
    <t>Estimativa mensal</t>
  </si>
  <si>
    <t>mês</t>
  </si>
  <si>
    <t>Estimativa Anual Materiais</t>
  </si>
  <si>
    <t xml:space="preserve">Grupo
/Lote </t>
  </si>
  <si>
    <t>SERVIÇOS DE MANUTENÇÃO PREDIAL</t>
  </si>
  <si>
    <t>Total
 (c)=(a)x(b)</t>
  </si>
  <si>
    <t>Valor de Referencia  Mensal
 (R$)</t>
  </si>
  <si>
    <t>TOTAL ANUAL SERVIÇOS DE MANUTENÇÃO PREDIAL</t>
  </si>
  <si>
    <t>FORNECIMENTO DE INSUMOS/MATERIAIS, POR DEMANDA</t>
  </si>
  <si>
    <t xml:space="preserve">PLANILHA DO OBJETO </t>
  </si>
  <si>
    <t>Quantidade
Postos
(a)</t>
  </si>
  <si>
    <t>Unit. Posto
 (b)</t>
  </si>
  <si>
    <t>Valor de Referência (R$)</t>
  </si>
  <si>
    <t>Total Anual</t>
  </si>
  <si>
    <t>TOTAL MENSAL SERVIÇOS DE MANUTENÇÃO PREDIAL</t>
  </si>
  <si>
    <t>TOTAL MENSAL DE MANUTENÇÃO PREDIAL (Serviços + Materiais)</t>
  </si>
  <si>
    <t>TOTAL ANUAL DE MANUTENÇÃO PREDIAL (Serviços + Materiais)</t>
  </si>
  <si>
    <t>TOTAL 36 MESES DE MANUTENÇÃO PREDIAL (Serviços + Materiais)</t>
  </si>
  <si>
    <t>Empr.
Por
Posto</t>
  </si>
  <si>
    <t xml:space="preserve">Aprovação: Coordenador COAGE </t>
  </si>
  <si>
    <t>Aprovação: CGRL</t>
  </si>
  <si>
    <t xml:space="preserve">ORDEM DE SERVIÇO/FORNECIMENTO DE PEÇAS E MATERIAIS/OS  </t>
  </si>
  <si>
    <t>Nº xx/xxxx</t>
  </si>
  <si>
    <t>Solicitante:</t>
  </si>
  <si>
    <t>Valor Mensal</t>
  </si>
  <si>
    <t>Total
36 Meses</t>
  </si>
  <si>
    <t>Mes 1</t>
  </si>
  <si>
    <t>Mes 2</t>
  </si>
  <si>
    <t>Mes 3</t>
  </si>
  <si>
    <t>Mes 4</t>
  </si>
  <si>
    <t>Mes 5</t>
  </si>
  <si>
    <t>Mes 6</t>
  </si>
  <si>
    <t>Mes 7</t>
  </si>
  <si>
    <t>Mes 8</t>
  </si>
  <si>
    <t>Mes 9</t>
  </si>
  <si>
    <t>Mes 10</t>
  </si>
  <si>
    <t>Mes 11</t>
  </si>
  <si>
    <t>Mes 12</t>
  </si>
  <si>
    <t>Mes 13</t>
  </si>
  <si>
    <t>Mes 14</t>
  </si>
  <si>
    <t>Mes 15</t>
  </si>
  <si>
    <t>Mes 16</t>
  </si>
  <si>
    <t>Mes 17</t>
  </si>
  <si>
    <t>Mes 18</t>
  </si>
  <si>
    <t>Mes 19</t>
  </si>
  <si>
    <t>Mes 20</t>
  </si>
  <si>
    <t>Mes 21</t>
  </si>
  <si>
    <t>Mes 22</t>
  </si>
  <si>
    <t>Mes 23</t>
  </si>
  <si>
    <t>Mes 24</t>
  </si>
  <si>
    <t>Mes 25</t>
  </si>
  <si>
    <t>Mes 26</t>
  </si>
  <si>
    <t>Mes 27</t>
  </si>
  <si>
    <t>Mes 28</t>
  </si>
  <si>
    <t>Mes 29</t>
  </si>
  <si>
    <t>Mes 30</t>
  </si>
  <si>
    <t>Mes 31</t>
  </si>
  <si>
    <t>Mes 32</t>
  </si>
  <si>
    <t>Mes 33</t>
  </si>
  <si>
    <t>Mes 34</t>
  </si>
  <si>
    <t>Mes 35</t>
  </si>
  <si>
    <t>Mes 36</t>
  </si>
  <si>
    <t>Cronograma Físico-Financeiro Estimativo para “Prestação de serviços de manutenção e fornecimento de materiais/insumos, sob demanda, no Bloco "U" da Esplanada dos Ministérios, em Brasília/DF”.</t>
  </si>
  <si>
    <t>TOTAL MENSAL</t>
  </si>
  <si>
    <t>TOTAL MENSAL ACUMULADO</t>
  </si>
  <si>
    <t>TOTAL  GERAL (MENSAL / ANUAL/36 MESES)</t>
  </si>
  <si>
    <t>C - Ano do Acordo, Convenção Coletivo ou Sentença Normativa em Dissídio Coletivo:   SINTEC/DF_SEAC/DF 2023/2024</t>
  </si>
  <si>
    <t>SOMA</t>
  </si>
  <si>
    <t xml:space="preserve"> ESTIMATIVA TOTAL ANUAL </t>
  </si>
  <si>
    <t>ESTIMATIVA TOTAL  MENSAL</t>
  </si>
  <si>
    <t>RESERVA TÉCNICA ITENS  EVENTUAIS ANUAL - 15%</t>
  </si>
  <si>
    <t>18.33</t>
  </si>
  <si>
    <t>18.34</t>
  </si>
  <si>
    <t>hora</t>
  </si>
  <si>
    <t>Contrato
11/2022-MME</t>
  </si>
  <si>
    <t>18.35</t>
  </si>
  <si>
    <t>18.36</t>
  </si>
  <si>
    <t>18.37</t>
  </si>
  <si>
    <t>Manutenção preditiva - UPS/AC 
- frequencia 1/mês</t>
  </si>
  <si>
    <t>Manutenção preventiva - UPS/AC 
- frequencia 1/trimestre</t>
  </si>
  <si>
    <t>Manutenção corretiva - UPS/AC
 -frequencia conforme necessidade</t>
  </si>
  <si>
    <t>Suporte Técnico Especializado
 -frequencia conforme necessidade</t>
  </si>
  <si>
    <t>Deslocamento Técnico
 - frequencia conforme necessidade</t>
  </si>
  <si>
    <t>controlar  a  pressão  e  vazão  de  água  nas  torneira  e  louças,  e  verificação  com  ajustes  dos
funcionamentos das torneiras</t>
  </si>
  <si>
    <t>inspeção do estado de conservação dos assentos sanitários</t>
  </si>
  <si>
    <t>inspeção (e desobstrução quando necessário) das condições dos ralos de escoamento</t>
  </si>
  <si>
    <t>inspeção do funcionamento das válvulas de descarga</t>
  </si>
  <si>
    <t>inspeção (e desobstrução quando necessário) para verificar obstrução e vazamentos nas pias,
vasos, drenos, torneiras, duchas higiênicas</t>
  </si>
  <si>
    <t>controle do gotejamento de água pelas gaxetas</t>
  </si>
  <si>
    <t>limpeza  das  caixas  de  gordura  e  proceder  à  remoção  do  material  ali  existente  (proceder  ao
recolhimento de pó de café nas caixas de decantação)</t>
  </si>
  <si>
    <t>verificar e sanar possíveis vazamentos nas caixas de incêndio</t>
  </si>
  <si>
    <t>inspeção do funcionamento das chaves bóias de regulagem de água superiores e inferiores</t>
  </si>
  <si>
    <t>verificar  e corrigir o nível de água da reserva técnica de emergência no reservatório de água</t>
  </si>
  <si>
    <t>verificação do estado geral e vazamentos nos hidrômetros</t>
  </si>
  <si>
    <t>verificar  o  estado  de  conservação  dos  hidrantes  de  passeio  quanto  ao  acesso:   abertura  da
tampa, ferrugem, funcionamento do registro etc</t>
  </si>
  <si>
    <t>inspecionar e ajustar os registros de controle dos sprinklers</t>
  </si>
  <si>
    <t>verificar  o  sistema  de  escoamento  das  coberturas  e  telhados,  com  revisão  e  limpeza  dos
telhados, dos sistemas de escoamento, das lajes e calhas</t>
  </si>
  <si>
    <t>limpeza das caixas de passagem, de areia e drenos de águas pluviais</t>
  </si>
  <si>
    <t>realizar limpeza geral e desinfecção dos reservatórios de água</t>
  </si>
  <si>
    <t>verificar a situação de calçadas, rampas, escadas e demais elementos de acesso</t>
  </si>
  <si>
    <t>verificar    o    estado    das    impermeabilizações    e    proteção    mecânica    das    coberturas    e
estacionamentos</t>
  </si>
  <si>
    <t>inspecionar as tampas dos reservatórios (estado e vedação)</t>
  </si>
  <si>
    <t>realizar testes nas áreas impermeabilizadas</t>
  </si>
  <si>
    <t>inspeção e reapertos de acessórios, fechos, trincos, fechaduras e lubrificações em móveis</t>
  </si>
  <si>
    <t>realizar teste com rompimento de uma ampola, escolhida pela fiscalização</t>
  </si>
  <si>
    <t>CPRB - Contribuição Previdência Receita Bruta</t>
  </si>
  <si>
    <t>GPS (desonerado)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</si>
</sst>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8" formatCode="&quot;R$&quot;#,##0.00;[Red]\-&quot;R$&quot;#,##0.00"/>
    <numFmt numFmtId="44" formatCode="_-&quot;R$&quot;* #,##0.00_-;\-&quot;R$&quot;* #,##0.00_-;_-&quot;R$&quot;* &quot;-&quot;??_-;_-@_-"/>
    <numFmt numFmtId="43" formatCode="_-* #,##0.00_-;\-* #,##0.00_-;_-* &quot;-&quot;??_-;_-@_-"/>
    <numFmt numFmtId="164" formatCode="&quot;R$&quot;\ #,##0.00;[Red]\-&quot;R$&quot;\ #,##0.00"/>
    <numFmt numFmtId="165" formatCode="_-&quot;R$&quot;\ * #,##0.00_-;\-&quot;R$&quot;\ * #,##0.00_-;_-&quot;R$&quot;\ * &quot;-&quot;??_-;_-@_-"/>
    <numFmt numFmtId="166" formatCode="_(* #,##0.00_);_(* \(#,##0.00\);_(* &quot;-&quot;??_);_(@_)"/>
    <numFmt numFmtId="167" formatCode="_(&quot;R$ &quot;* #,##0.00_);_(&quot;R$ &quot;* \(#,##0.00\);_(&quot;R$ &quot;* &quot;-&quot;??_);_(@_)"/>
    <numFmt numFmtId="168" formatCode="0.0"/>
    <numFmt numFmtId="169" formatCode="#,##0.00_ ;\-#,##0.00\ "/>
    <numFmt numFmtId="170" formatCode="&quot;R$&quot;\ #,##0.00"/>
  </numFmts>
  <fonts count="60" x14ac:knownFonts="1">
    <font>
      <sz val="10"/>
      <color rgb="FF000000"/>
      <name val="Times New Roman"/>
      <scheme val="minor"/>
    </font>
    <font>
      <sz val="11"/>
      <color theme="1"/>
      <name val="Times New Roman"/>
      <family val="2"/>
      <scheme val="minor"/>
    </font>
    <font>
      <sz val="11"/>
      <color theme="1"/>
      <name val="Times New Roman"/>
      <family val="2"/>
      <scheme val="minor"/>
    </font>
    <font>
      <sz val="10"/>
      <name val="Calibri"/>
      <family val="2"/>
    </font>
    <font>
      <b/>
      <sz val="10"/>
      <name val="Calibri"/>
      <family val="2"/>
    </font>
    <font>
      <b/>
      <sz val="10"/>
      <color theme="0"/>
      <name val="Calibri"/>
      <family val="2"/>
    </font>
    <font>
      <sz val="10"/>
      <color rgb="FF000000"/>
      <name val="Times New Roman"/>
      <family val="1"/>
      <scheme val="minor"/>
    </font>
    <font>
      <sz val="10"/>
      <name val="Arial"/>
      <family val="2"/>
    </font>
    <font>
      <sz val="11"/>
      <color indexed="8"/>
      <name val="Calibri"/>
      <family val="2"/>
    </font>
    <font>
      <sz val="11"/>
      <color rgb="FF000000"/>
      <name val="Arial"/>
      <family val="2"/>
    </font>
    <font>
      <sz val="11"/>
      <color rgb="FF000000"/>
      <name val="Calibri"/>
      <family val="2"/>
    </font>
    <font>
      <b/>
      <sz val="10"/>
      <color theme="0"/>
      <name val="Arial"/>
      <family val="2"/>
    </font>
    <font>
      <sz val="10"/>
      <color rgb="FF000000"/>
      <name val="Arial"/>
      <family val="2"/>
    </font>
    <font>
      <sz val="10"/>
      <color theme="1"/>
      <name val="Arial"/>
      <family val="2"/>
    </font>
    <font>
      <b/>
      <sz val="10"/>
      <color theme="1"/>
      <name val="Times New Roman"/>
      <family val="1"/>
    </font>
    <font>
      <sz val="10"/>
      <color theme="1"/>
      <name val="Times New Roman"/>
      <family val="1"/>
    </font>
    <font>
      <sz val="9"/>
      <color theme="1"/>
      <name val="Times New Roman"/>
      <family val="1"/>
    </font>
    <font>
      <sz val="10"/>
      <name val="Times New Roman"/>
      <family val="1"/>
    </font>
    <font>
      <sz val="10"/>
      <color theme="1"/>
      <name val="Times New Roman"/>
      <family val="2"/>
      <scheme val="minor"/>
    </font>
    <font>
      <sz val="12"/>
      <color rgb="FF000000"/>
      <name val="Times New Roman"/>
      <family val="1"/>
      <scheme val="major"/>
    </font>
    <font>
      <b/>
      <sz val="12"/>
      <name val="Times New Roman"/>
      <family val="1"/>
      <scheme val="major"/>
    </font>
    <font>
      <sz val="12"/>
      <name val="Times New Roman"/>
      <family val="1"/>
      <scheme val="major"/>
    </font>
    <font>
      <sz val="12"/>
      <color indexed="8"/>
      <name val="Times New Roman"/>
      <family val="1"/>
      <scheme val="major"/>
    </font>
    <font>
      <b/>
      <sz val="12"/>
      <color theme="0"/>
      <name val="Times New Roman"/>
      <family val="1"/>
      <scheme val="major"/>
    </font>
    <font>
      <b/>
      <sz val="11"/>
      <color theme="1"/>
      <name val="Times New Roman"/>
      <family val="2"/>
      <scheme val="minor"/>
    </font>
    <font>
      <sz val="10"/>
      <color theme="1"/>
      <name val="Times New Roman"/>
      <family val="2"/>
    </font>
    <font>
      <sz val="10"/>
      <color rgb="FF000000"/>
      <name val="Calibri"/>
      <family val="2"/>
    </font>
    <font>
      <sz val="10"/>
      <color theme="1"/>
      <name val="Calibri"/>
      <family val="2"/>
    </font>
    <font>
      <b/>
      <sz val="10"/>
      <color theme="1"/>
      <name val="Calibri"/>
      <family val="2"/>
    </font>
    <font>
      <sz val="10"/>
      <color rgb="FF000000"/>
      <name val="Calibri Light"/>
      <family val="2"/>
    </font>
    <font>
      <vertAlign val="superscript"/>
      <sz val="10"/>
      <color rgb="FF000000"/>
      <name val="Calibri"/>
      <family val="2"/>
    </font>
    <font>
      <b/>
      <sz val="10"/>
      <color theme="1"/>
      <name val="Times New Roman"/>
      <family val="2"/>
      <scheme val="minor"/>
    </font>
    <font>
      <sz val="16"/>
      <color rgb="FF000000"/>
      <name val="Calibri"/>
      <family val="2"/>
    </font>
    <font>
      <b/>
      <sz val="12"/>
      <color rgb="FF000000"/>
      <name val="Times New Roman"/>
      <family val="1"/>
      <scheme val="major"/>
    </font>
    <font>
      <b/>
      <sz val="12"/>
      <color theme="1"/>
      <name val="Times New Roman"/>
      <family val="1"/>
    </font>
    <font>
      <sz val="16"/>
      <name val="Calibri"/>
      <family val="2"/>
    </font>
    <font>
      <b/>
      <sz val="11"/>
      <name val="Calibri"/>
      <family val="2"/>
    </font>
    <font>
      <sz val="10"/>
      <name val="Times New Roman"/>
      <family val="1"/>
      <scheme val="minor"/>
    </font>
    <font>
      <sz val="11"/>
      <name val="Calibri"/>
      <family val="2"/>
    </font>
    <font>
      <b/>
      <sz val="12"/>
      <color theme="1"/>
      <name val="Times New Roman"/>
      <family val="2"/>
      <scheme val="minor"/>
    </font>
    <font>
      <b/>
      <sz val="10"/>
      <color rgb="FF000000"/>
      <name val="Times New Roman"/>
      <family val="1"/>
      <scheme val="minor"/>
    </font>
    <font>
      <b/>
      <sz val="11"/>
      <color rgb="FF000000"/>
      <name val="Calibri"/>
      <family val="2"/>
    </font>
    <font>
      <b/>
      <sz val="12"/>
      <color rgb="FF000000"/>
      <name val="Times New Roman"/>
      <family val="2"/>
      <scheme val="minor"/>
    </font>
    <font>
      <b/>
      <sz val="12"/>
      <color rgb="FFFFFFFF"/>
      <name val="Times New Roman"/>
      <family val="1"/>
      <scheme val="major"/>
    </font>
    <font>
      <b/>
      <sz val="12"/>
      <color theme="1"/>
      <name val="Times New Roman"/>
      <family val="1"/>
      <scheme val="major"/>
    </font>
    <font>
      <b/>
      <sz val="10"/>
      <color theme="1"/>
      <name val="Times New Roman"/>
      <family val="1"/>
      <scheme val="minor"/>
    </font>
    <font>
      <sz val="10"/>
      <name val="Times New Roman"/>
      <family val="1"/>
      <scheme val="major"/>
    </font>
    <font>
      <sz val="10"/>
      <color rgb="FF000000"/>
      <name val="Times New Roman"/>
      <family val="1"/>
      <scheme val="major"/>
    </font>
    <font>
      <sz val="10"/>
      <name val="Times New Roman"/>
      <family val="1"/>
      <scheme val="minor"/>
    </font>
    <font>
      <sz val="10"/>
      <color theme="1"/>
      <name val="Times New Roman"/>
      <family val="1"/>
      <scheme val="minor"/>
    </font>
    <font>
      <sz val="9"/>
      <color rgb="FF000000"/>
      <name val="Times New Roman"/>
      <family val="1"/>
      <scheme val="minor"/>
    </font>
    <font>
      <sz val="10"/>
      <color indexed="8"/>
      <name val="Times New Roman"/>
      <family val="1"/>
      <scheme val="major"/>
    </font>
    <font>
      <sz val="10"/>
      <color rgb="FF000000"/>
      <name val="Times New Roman"/>
      <family val="1"/>
      <scheme val="minor"/>
    </font>
    <font>
      <sz val="8"/>
      <color rgb="FF000000"/>
      <name val="Times New Roman"/>
      <family val="2"/>
      <scheme val="minor"/>
    </font>
    <font>
      <b/>
      <sz val="8"/>
      <color theme="1"/>
      <name val="Times New Roman"/>
      <family val="2"/>
      <scheme val="minor"/>
    </font>
    <font>
      <sz val="8"/>
      <color theme="1"/>
      <name val="Times New Roman"/>
      <family val="2"/>
      <scheme val="minor"/>
    </font>
    <font>
      <b/>
      <sz val="8"/>
      <color rgb="FF000000"/>
      <name val="Times New Roman"/>
      <family val="2"/>
      <scheme val="minor"/>
    </font>
    <font>
      <b/>
      <sz val="11"/>
      <name val="Arial"/>
      <family val="2"/>
    </font>
    <font>
      <sz val="10"/>
      <name val="Times New Roman"/>
      <scheme val="minor"/>
    </font>
    <font>
      <b/>
      <sz val="12"/>
      <name val="Arial"/>
      <family val="2"/>
    </font>
  </fonts>
  <fills count="14">
    <fill>
      <patternFill patternType="none"/>
    </fill>
    <fill>
      <patternFill patternType="gray125"/>
    </fill>
    <fill>
      <patternFill patternType="solid">
        <fgColor theme="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8" tint="-0.249977111117893"/>
        <bgColor indexed="64"/>
      </patternFill>
    </fill>
    <fill>
      <patternFill patternType="solid">
        <fgColor theme="8" tint="0.59999389629810485"/>
        <bgColor rgb="FFB6DDE8"/>
      </patternFill>
    </fill>
    <fill>
      <patternFill patternType="solid">
        <fgColor rgb="FFB6DDE8"/>
        <bgColor rgb="FFB6DDE8"/>
      </patternFill>
    </fill>
    <fill>
      <patternFill patternType="solid">
        <fgColor theme="0"/>
        <bgColor rgb="FFFFFF00"/>
      </patternFill>
    </fill>
    <fill>
      <patternFill patternType="solid">
        <fgColor theme="0"/>
        <bgColor rgb="FFB6DDE8"/>
      </patternFill>
    </fill>
    <fill>
      <patternFill patternType="solid">
        <fgColor rgb="FFFFFFFF"/>
        <bgColor indexed="64"/>
      </patternFill>
    </fill>
    <fill>
      <patternFill patternType="solid">
        <fgColor theme="6" tint="0.59999389629810485"/>
        <bgColor indexed="64"/>
      </patternFill>
    </fill>
    <fill>
      <patternFill patternType="solid">
        <fgColor theme="6" tint="0.59999389629810485"/>
        <bgColor rgb="FFA5A5A5"/>
      </patternFill>
    </fill>
    <fill>
      <patternFill patternType="solid">
        <fgColor theme="2" tint="-0.14999847407452621"/>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style="thin">
        <color rgb="FF000000"/>
      </left>
      <right style="thin">
        <color rgb="FF000000"/>
      </right>
      <top style="thin">
        <color rgb="FF000000"/>
      </top>
      <bottom style="thin">
        <color rgb="FF000000"/>
      </bottom>
      <diagonal/>
    </border>
    <border>
      <left/>
      <right/>
      <top style="medium">
        <color indexed="64"/>
      </top>
      <bottom style="medium">
        <color indexed="64"/>
      </bottom>
      <diagonal/>
    </border>
    <border>
      <left/>
      <right style="thin">
        <color indexed="64"/>
      </right>
      <top/>
      <bottom style="thin">
        <color indexed="64"/>
      </bottom>
      <diagonal/>
    </border>
  </borders>
  <cellStyleXfs count="12">
    <xf numFmtId="0" fontId="0" fillId="0" borderId="0"/>
    <xf numFmtId="43" fontId="6" fillId="0" borderId="0" applyFont="0" applyFill="0" applyBorder="0" applyAlignment="0" applyProtection="0"/>
    <xf numFmtId="165" fontId="6" fillId="0" borderId="0" applyFont="0" applyFill="0" applyBorder="0" applyAlignment="0" applyProtection="0"/>
    <xf numFmtId="0" fontId="2" fillId="0" borderId="0"/>
    <xf numFmtId="0" fontId="7" fillId="0" borderId="0"/>
    <xf numFmtId="167" fontId="8" fillId="0" borderId="0" applyFont="0" applyFill="0" applyBorder="0" applyAlignment="0" applyProtection="0"/>
    <xf numFmtId="0" fontId="7" fillId="0" borderId="0"/>
    <xf numFmtId="9" fontId="8" fillId="0" borderId="0" applyFont="0" applyFill="0" applyBorder="0" applyAlignment="0" applyProtection="0"/>
    <xf numFmtId="165" fontId="1" fillId="0" borderId="0" applyFont="0" applyFill="0" applyBorder="0" applyAlignment="0" applyProtection="0"/>
    <xf numFmtId="0" fontId="7" fillId="0" borderId="0"/>
    <xf numFmtId="0" fontId="25" fillId="0" borderId="0"/>
    <xf numFmtId="9" fontId="52" fillId="0" borderId="0" applyFont="0" applyFill="0" applyBorder="0" applyAlignment="0" applyProtection="0"/>
  </cellStyleXfs>
  <cellXfs count="437">
    <xf numFmtId="0" fontId="0" fillId="0" borderId="0" xfId="0" applyFont="1" applyAlignment="1">
      <alignment horizontal="left" vertical="top"/>
    </xf>
    <xf numFmtId="0" fontId="3" fillId="0" borderId="0" xfId="0" applyFont="1" applyAlignment="1">
      <alignment horizontal="left" vertical="top"/>
    </xf>
    <xf numFmtId="0" fontId="3" fillId="2" borderId="1" xfId="0" applyFont="1" applyFill="1" applyBorder="1" applyAlignment="1" applyProtection="1">
      <alignment horizontal="center" vertical="center"/>
    </xf>
    <xf numFmtId="0" fontId="3" fillId="2" borderId="1" xfId="0" applyFont="1" applyFill="1" applyBorder="1" applyAlignment="1" applyProtection="1">
      <alignment horizontal="center" vertical="center" wrapText="1"/>
    </xf>
    <xf numFmtId="164" fontId="3" fillId="2" borderId="1" xfId="0" applyNumberFormat="1" applyFont="1" applyFill="1" applyBorder="1" applyAlignment="1" applyProtection="1">
      <alignment horizontal="center" vertical="center" wrapText="1"/>
    </xf>
    <xf numFmtId="14" fontId="3" fillId="2" borderId="1" xfId="0" applyNumberFormat="1" applyFont="1" applyFill="1" applyBorder="1" applyAlignment="1" applyProtection="1">
      <alignment horizontal="center" vertical="center"/>
    </xf>
    <xf numFmtId="0" fontId="3" fillId="0" borderId="1" xfId="0" applyFont="1" applyBorder="1" applyAlignment="1">
      <alignment horizontal="center" vertical="center" wrapText="1"/>
    </xf>
    <xf numFmtId="166" fontId="3" fillId="0" borderId="1" xfId="0" applyNumberFormat="1" applyFont="1" applyFill="1" applyBorder="1" applyAlignment="1">
      <alignment vertical="center" wrapText="1"/>
    </xf>
    <xf numFmtId="166" fontId="3" fillId="0" borderId="1" xfId="0" applyNumberFormat="1" applyFont="1" applyBorder="1" applyAlignment="1">
      <alignment vertical="center" wrapText="1"/>
    </xf>
    <xf numFmtId="0" fontId="3" fillId="0" borderId="1" xfId="0" applyFont="1" applyFill="1" applyBorder="1" applyAlignment="1" applyProtection="1">
      <alignment horizontal="center" vertical="center" wrapText="1"/>
    </xf>
    <xf numFmtId="0" fontId="3" fillId="0" borderId="1" xfId="0" applyFont="1" applyFill="1" applyBorder="1" applyAlignment="1" applyProtection="1">
      <alignment vertical="center" wrapText="1"/>
      <protection locked="0"/>
    </xf>
    <xf numFmtId="10" fontId="3" fillId="0" borderId="1" xfId="1" applyNumberFormat="1" applyFont="1" applyFill="1" applyBorder="1" applyAlignment="1" applyProtection="1">
      <alignment horizontal="center" vertical="center" wrapText="1"/>
      <protection locked="0"/>
    </xf>
    <xf numFmtId="2" fontId="3" fillId="0" borderId="1" xfId="2" applyNumberFormat="1" applyFont="1" applyBorder="1" applyAlignment="1">
      <alignment vertical="center" wrapText="1"/>
    </xf>
    <xf numFmtId="0" fontId="4" fillId="4"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10" fontId="3" fillId="0" borderId="1" xfId="0" applyNumberFormat="1" applyFont="1" applyBorder="1" applyAlignment="1">
      <alignment horizontal="center" vertical="center" wrapText="1"/>
    </xf>
    <xf numFmtId="10" fontId="3" fillId="0" borderId="1" xfId="0" applyNumberFormat="1" applyFont="1" applyFill="1" applyBorder="1" applyAlignment="1">
      <alignment horizontal="center" vertical="center" wrapText="1"/>
    </xf>
    <xf numFmtId="164" fontId="5" fillId="5" borderId="1" xfId="0" applyNumberFormat="1" applyFont="1" applyFill="1" applyBorder="1" applyAlignment="1" applyProtection="1">
      <alignment horizontal="center" vertical="center" wrapText="1"/>
    </xf>
    <xf numFmtId="164" fontId="4" fillId="4" borderId="1" xfId="0" applyNumberFormat="1" applyFont="1" applyFill="1" applyBorder="1" applyAlignment="1" applyProtection="1">
      <alignment horizontal="center" vertical="center" wrapText="1"/>
    </xf>
    <xf numFmtId="164" fontId="3" fillId="0" borderId="0" xfId="0" applyNumberFormat="1" applyFont="1" applyAlignment="1">
      <alignment horizontal="left" vertical="top"/>
    </xf>
    <xf numFmtId="10" fontId="4" fillId="4" borderId="1" xfId="1" applyNumberFormat="1" applyFont="1" applyFill="1" applyBorder="1" applyAlignment="1" applyProtection="1">
      <alignment horizontal="center" vertical="center" wrapText="1"/>
      <protection locked="0"/>
    </xf>
    <xf numFmtId="43" fontId="3" fillId="4" borderId="1" xfId="1" applyFont="1" applyFill="1" applyBorder="1" applyAlignment="1" applyProtection="1">
      <alignment vertical="center"/>
    </xf>
    <xf numFmtId="10" fontId="3" fillId="2" borderId="1" xfId="1" applyNumberFormat="1" applyFont="1" applyFill="1" applyBorder="1" applyAlignment="1" applyProtection="1">
      <alignment horizontal="center" vertical="center" wrapText="1"/>
      <protection locked="0"/>
    </xf>
    <xf numFmtId="0" fontId="3" fillId="2" borderId="1" xfId="0" applyFont="1" applyFill="1" applyBorder="1" applyAlignment="1">
      <alignment horizontal="center" vertical="center" wrapText="1"/>
    </xf>
    <xf numFmtId="166" fontId="3" fillId="2" borderId="1" xfId="0" applyNumberFormat="1" applyFont="1" applyFill="1" applyBorder="1" applyAlignment="1">
      <alignment vertical="center" wrapText="1"/>
    </xf>
    <xf numFmtId="10" fontId="3" fillId="4" borderId="1" xfId="1" applyNumberFormat="1" applyFont="1" applyFill="1" applyBorder="1" applyAlignment="1" applyProtection="1">
      <alignment horizontal="center" vertical="center" wrapText="1"/>
      <protection locked="0"/>
    </xf>
    <xf numFmtId="164" fontId="4" fillId="4" borderId="1" xfId="0" applyNumberFormat="1" applyFont="1" applyFill="1" applyBorder="1" applyAlignment="1">
      <alignment horizontal="center" vertical="center" wrapText="1"/>
    </xf>
    <xf numFmtId="164" fontId="0" fillId="0" borderId="0" xfId="0" applyNumberFormat="1" applyFont="1" applyAlignment="1">
      <alignment horizontal="left" vertical="top"/>
    </xf>
    <xf numFmtId="0" fontId="9" fillId="0" borderId="0" xfId="0" applyFont="1" applyAlignment="1">
      <alignment horizontal="left" vertical="top"/>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0" borderId="1" xfId="0" applyFont="1" applyBorder="1" applyAlignment="1">
      <alignment horizontal="left" vertical="top"/>
    </xf>
    <xf numFmtId="0" fontId="12" fillId="0" borderId="0" xfId="0" applyFont="1" applyAlignment="1">
      <alignment horizontal="left" vertical="top"/>
    </xf>
    <xf numFmtId="0" fontId="12" fillId="2" borderId="1" xfId="0" applyFont="1" applyFill="1" applyBorder="1" applyAlignment="1">
      <alignment horizontal="center" vertical="center" wrapText="1"/>
    </xf>
    <xf numFmtId="0" fontId="12" fillId="2" borderId="1" xfId="0" applyFont="1" applyFill="1" applyBorder="1" applyAlignment="1">
      <alignment vertical="center" wrapText="1"/>
    </xf>
    <xf numFmtId="3" fontId="12" fillId="2" borderId="1" xfId="0" applyNumberFormat="1" applyFont="1" applyFill="1" applyBorder="1" applyAlignment="1">
      <alignment horizontal="center" vertical="center" wrapText="1"/>
    </xf>
    <xf numFmtId="0" fontId="12" fillId="2" borderId="1" xfId="0" applyFont="1" applyFill="1" applyBorder="1" applyAlignment="1">
      <alignment horizontal="justify" vertical="center" wrapText="1"/>
    </xf>
    <xf numFmtId="0" fontId="13" fillId="2" borderId="1" xfId="0" applyFont="1" applyFill="1" applyBorder="1" applyAlignment="1">
      <alignmen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2" fillId="0" borderId="1" xfId="0" applyFont="1" applyFill="1" applyBorder="1" applyAlignment="1">
      <alignment vertical="center" wrapText="1"/>
    </xf>
    <xf numFmtId="0" fontId="12" fillId="0" borderId="1" xfId="0" applyFont="1" applyFill="1" applyBorder="1" applyAlignment="1">
      <alignment horizontal="center" vertical="center" wrapText="1"/>
    </xf>
    <xf numFmtId="3" fontId="1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164" fontId="3" fillId="0" borderId="1" xfId="0" applyNumberFormat="1" applyFont="1" applyFill="1" applyBorder="1" applyAlignment="1" applyProtection="1">
      <alignment horizontal="center" vertical="center" wrapText="1"/>
    </xf>
    <xf numFmtId="0" fontId="0" fillId="0" borderId="0" xfId="0"/>
    <xf numFmtId="0" fontId="9" fillId="2" borderId="0" xfId="0" applyFont="1" applyFill="1" applyAlignment="1">
      <alignment horizontal="left" vertical="top"/>
    </xf>
    <xf numFmtId="0" fontId="14" fillId="2" borderId="1" xfId="6" applyFont="1" applyFill="1" applyBorder="1" applyAlignment="1">
      <alignment vertical="center" wrapText="1"/>
    </xf>
    <xf numFmtId="0" fontId="15" fillId="2" borderId="1" xfId="6" applyFont="1" applyFill="1" applyBorder="1" applyAlignment="1">
      <alignment vertical="center" wrapText="1"/>
    </xf>
    <xf numFmtId="0" fontId="3" fillId="0" borderId="1" xfId="0" applyFont="1" applyBorder="1" applyAlignment="1">
      <alignment horizontal="left" vertical="top"/>
    </xf>
    <xf numFmtId="0" fontId="3" fillId="0" borderId="2" xfId="0" applyFont="1" applyBorder="1" applyAlignment="1">
      <alignment horizontal="center" vertical="center" wrapText="1"/>
    </xf>
    <xf numFmtId="164" fontId="3" fillId="0" borderId="1" xfId="0" applyNumberFormat="1" applyFont="1" applyBorder="1" applyAlignment="1">
      <alignment horizontal="center" vertical="top"/>
    </xf>
    <xf numFmtId="14" fontId="6" fillId="0" borderId="0" xfId="0" applyNumberFormat="1" applyFont="1" applyAlignment="1">
      <alignment horizontal="center" vertical="top"/>
    </xf>
    <xf numFmtId="0" fontId="3" fillId="2" borderId="1" xfId="0" applyFont="1" applyFill="1" applyBorder="1" applyAlignment="1" applyProtection="1">
      <alignment horizontal="center" vertical="top" wrapText="1"/>
    </xf>
    <xf numFmtId="0" fontId="17" fillId="0" borderId="0" xfId="0" applyFont="1" applyAlignment="1">
      <alignment horizontal="justify" vertical="center"/>
    </xf>
    <xf numFmtId="0" fontId="7" fillId="0" borderId="0" xfId="0" applyFont="1"/>
    <xf numFmtId="0" fontId="17" fillId="0" borderId="0" xfId="0" applyFont="1" applyAlignment="1">
      <alignment horizontal="left" vertical="center"/>
    </xf>
    <xf numFmtId="0" fontId="18" fillId="0" borderId="0" xfId="0" applyFont="1"/>
    <xf numFmtId="0" fontId="14" fillId="0" borderId="0" xfId="0" applyFont="1" applyBorder="1" applyAlignment="1">
      <alignment vertical="center" wrapText="1"/>
    </xf>
    <xf numFmtId="14" fontId="12" fillId="0" borderId="0" xfId="0" applyNumberFormat="1" applyFont="1" applyAlignment="1">
      <alignment horizontal="center" vertical="top"/>
    </xf>
    <xf numFmtId="0" fontId="20" fillId="3" borderId="1" xfId="3" applyFont="1" applyFill="1" applyBorder="1" applyAlignment="1">
      <alignment horizontal="center" vertical="center" wrapText="1"/>
    </xf>
    <xf numFmtId="0" fontId="21" fillId="0" borderId="1" xfId="4" applyFont="1" applyBorder="1" applyAlignment="1">
      <alignment horizontal="center" vertical="center"/>
    </xf>
    <xf numFmtId="0" fontId="21" fillId="0" borderId="1" xfId="4" applyFont="1" applyFill="1" applyBorder="1" applyAlignment="1">
      <alignment vertical="center"/>
    </xf>
    <xf numFmtId="0" fontId="19" fillId="2" borderId="1" xfId="0" applyFont="1" applyFill="1" applyBorder="1" applyAlignment="1">
      <alignment horizontal="center" vertical="center"/>
    </xf>
    <xf numFmtId="1" fontId="21" fillId="0" borderId="1" xfId="5" applyNumberFormat="1" applyFont="1" applyFill="1" applyBorder="1" applyAlignment="1">
      <alignment horizontal="center" vertical="center"/>
    </xf>
    <xf numFmtId="0" fontId="21" fillId="2" borderId="1" xfId="4" applyFont="1" applyFill="1" applyBorder="1" applyAlignment="1">
      <alignment vertical="center"/>
    </xf>
    <xf numFmtId="1" fontId="21" fillId="2" borderId="1" xfId="5" applyNumberFormat="1" applyFont="1" applyFill="1" applyBorder="1" applyAlignment="1">
      <alignment horizontal="center" vertical="center"/>
    </xf>
    <xf numFmtId="1" fontId="21" fillId="0" borderId="1" xfId="4" applyNumberFormat="1" applyFont="1" applyFill="1" applyBorder="1" applyAlignment="1">
      <alignment horizontal="center" vertical="center"/>
    </xf>
    <xf numFmtId="0" fontId="22" fillId="0" borderId="1" xfId="3" applyFont="1" applyFill="1" applyBorder="1" applyAlignment="1">
      <alignment horizontal="center" vertical="center"/>
    </xf>
    <xf numFmtId="0" fontId="19" fillId="0" borderId="1" xfId="0" applyFont="1" applyFill="1" applyBorder="1" applyAlignment="1">
      <alignment vertical="center"/>
    </xf>
    <xf numFmtId="0" fontId="19" fillId="0" borderId="1" xfId="0" applyFont="1" applyFill="1" applyBorder="1" applyAlignment="1">
      <alignment horizontal="center" vertical="center"/>
    </xf>
    <xf numFmtId="0" fontId="20" fillId="3" borderId="6" xfId="3" applyFont="1" applyFill="1" applyBorder="1" applyAlignment="1">
      <alignment horizontal="center" vertical="center" wrapText="1"/>
    </xf>
    <xf numFmtId="0" fontId="20" fillId="3" borderId="7" xfId="3" applyFont="1" applyFill="1" applyBorder="1" applyAlignment="1">
      <alignment horizontal="center" vertical="center" wrapText="1"/>
    </xf>
    <xf numFmtId="0" fontId="20" fillId="3" borderId="9" xfId="3" applyFont="1" applyFill="1" applyBorder="1" applyAlignment="1">
      <alignment horizontal="center" vertical="center" wrapText="1"/>
    </xf>
    <xf numFmtId="49" fontId="21" fillId="0" borderId="2" xfId="6" applyNumberFormat="1" applyFont="1" applyFill="1" applyBorder="1" applyAlignment="1">
      <alignment vertical="center" wrapText="1"/>
    </xf>
    <xf numFmtId="0" fontId="21" fillId="0" borderId="2" xfId="4" applyFont="1" applyFill="1" applyBorder="1" applyAlignment="1">
      <alignment vertical="center" wrapText="1"/>
    </xf>
    <xf numFmtId="0" fontId="21" fillId="0" borderId="1" xfId="0" applyFont="1" applyBorder="1" applyAlignment="1">
      <alignment vertical="center" wrapText="1"/>
    </xf>
    <xf numFmtId="0" fontId="20" fillId="3" borderId="17" xfId="3"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2" borderId="1" xfId="0" applyFont="1" applyFill="1" applyBorder="1" applyAlignment="1">
      <alignment vertical="center" wrapText="1"/>
    </xf>
    <xf numFmtId="0" fontId="26" fillId="0" borderId="1" xfId="0" applyFont="1" applyBorder="1" applyAlignment="1">
      <alignment horizontal="center" vertical="center" wrapText="1"/>
    </xf>
    <xf numFmtId="4" fontId="10"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wrapText="1"/>
    </xf>
    <xf numFmtId="0" fontId="27" fillId="0" borderId="1" xfId="0" applyFont="1" applyFill="1" applyBorder="1" applyAlignment="1">
      <alignment horizontal="center" vertical="center" wrapText="1"/>
    </xf>
    <xf numFmtId="0" fontId="27" fillId="0" borderId="1" xfId="0" applyFont="1" applyBorder="1" applyAlignment="1">
      <alignment horizontal="center" vertical="center" wrapText="1"/>
    </xf>
    <xf numFmtId="4" fontId="26" fillId="0" borderId="1" xfId="0" applyNumberFormat="1" applyFont="1" applyBorder="1" applyAlignment="1">
      <alignment horizontal="center" vertical="center" shrinkToFit="1"/>
    </xf>
    <xf numFmtId="4" fontId="26" fillId="0" borderId="1" xfId="0" applyNumberFormat="1" applyFont="1" applyFill="1" applyBorder="1" applyAlignment="1">
      <alignment horizontal="center" vertical="center" shrinkToFit="1"/>
    </xf>
    <xf numFmtId="4" fontId="26" fillId="2" borderId="1" xfId="0" applyNumberFormat="1" applyFont="1" applyFill="1" applyBorder="1" applyAlignment="1">
      <alignment horizontal="center" vertical="center" shrinkToFit="1"/>
    </xf>
    <xf numFmtId="0" fontId="26" fillId="2" borderId="1" xfId="0" applyFont="1" applyFill="1" applyBorder="1" applyAlignment="1">
      <alignment horizontal="center" vertical="center" wrapText="1"/>
    </xf>
    <xf numFmtId="0" fontId="26" fillId="0" borderId="23" xfId="0" applyFont="1" applyBorder="1" applyAlignment="1">
      <alignment horizontal="center" vertical="center" wrapText="1"/>
    </xf>
    <xf numFmtId="4" fontId="3" fillId="0" borderId="1" xfId="0" applyNumberFormat="1" applyFont="1" applyFill="1" applyBorder="1" applyAlignment="1">
      <alignment horizontal="center" vertical="center" wrapText="1"/>
    </xf>
    <xf numFmtId="4" fontId="26" fillId="0" borderId="1" xfId="0" applyNumberFormat="1" applyFont="1" applyBorder="1" applyAlignment="1">
      <alignment horizontal="center" vertical="center" wrapText="1"/>
    </xf>
    <xf numFmtId="4" fontId="26" fillId="0" borderId="1" xfId="0" applyNumberFormat="1" applyFont="1" applyFill="1" applyBorder="1" applyAlignment="1">
      <alignment horizontal="center" vertical="center" wrapText="1"/>
    </xf>
    <xf numFmtId="4" fontId="26" fillId="2" borderId="1" xfId="0" applyNumberFormat="1" applyFont="1" applyFill="1" applyBorder="1" applyAlignment="1">
      <alignment horizontal="center" vertical="center" wrapText="1"/>
    </xf>
    <xf numFmtId="4" fontId="26" fillId="0" borderId="1" xfId="0" applyNumberFormat="1" applyFont="1" applyBorder="1" applyAlignment="1">
      <alignment horizontal="center" vertical="center"/>
    </xf>
    <xf numFmtId="0" fontId="26" fillId="2" borderId="1" xfId="0" applyFont="1" applyFill="1" applyBorder="1" applyAlignment="1">
      <alignment vertical="center" wrapText="1"/>
    </xf>
    <xf numFmtId="4" fontId="26" fillId="2" borderId="1" xfId="0" applyNumberFormat="1" applyFont="1" applyFill="1" applyBorder="1" applyAlignment="1">
      <alignment horizontal="center" vertical="center"/>
    </xf>
    <xf numFmtId="4" fontId="26" fillId="0" borderId="2" xfId="0" applyNumberFormat="1" applyFont="1" applyBorder="1" applyAlignment="1">
      <alignment horizontal="center" vertical="center"/>
    </xf>
    <xf numFmtId="4" fontId="26" fillId="0" borderId="23" xfId="0" applyNumberFormat="1" applyFont="1" applyBorder="1" applyAlignment="1">
      <alignment horizontal="center" vertical="center" shrinkToFit="1"/>
    </xf>
    <xf numFmtId="0" fontId="26" fillId="0" borderId="1" xfId="0" applyFont="1" applyFill="1" applyBorder="1" applyAlignment="1">
      <alignment horizontal="center" vertical="center" wrapText="1"/>
    </xf>
    <xf numFmtId="4" fontId="26" fillId="0" borderId="1" xfId="0" applyNumberFormat="1" applyFont="1" applyFill="1" applyBorder="1" applyAlignment="1">
      <alignment horizontal="center" vertical="center"/>
    </xf>
    <xf numFmtId="4" fontId="29" fillId="2" borderId="1" xfId="0" applyNumberFormat="1" applyFont="1" applyFill="1" applyBorder="1" applyAlignment="1">
      <alignment horizontal="center" vertical="center" wrapText="1"/>
    </xf>
    <xf numFmtId="4" fontId="29" fillId="0" borderId="1" xfId="0" applyNumberFormat="1" applyFont="1" applyFill="1" applyBorder="1" applyAlignment="1">
      <alignment horizontal="center" vertical="center" wrapText="1"/>
    </xf>
    <xf numFmtId="4" fontId="29" fillId="2" borderId="2" xfId="0" applyNumberFormat="1" applyFont="1" applyFill="1" applyBorder="1" applyAlignment="1">
      <alignment horizontal="center" vertical="center" wrapText="1"/>
    </xf>
    <xf numFmtId="4" fontId="26" fillId="2" borderId="2" xfId="0" applyNumberFormat="1" applyFont="1" applyFill="1" applyBorder="1" applyAlignment="1">
      <alignment horizontal="center" vertical="center" wrapText="1"/>
    </xf>
    <xf numFmtId="4" fontId="26" fillId="10" borderId="1" xfId="0" applyNumberFormat="1" applyFont="1" applyFill="1" applyBorder="1" applyAlignment="1">
      <alignment horizontal="center" vertical="center"/>
    </xf>
    <xf numFmtId="0" fontId="26" fillId="10" borderId="1" xfId="0" applyFont="1" applyFill="1" applyBorder="1" applyAlignment="1">
      <alignment horizontal="center" vertical="center"/>
    </xf>
    <xf numFmtId="0" fontId="32" fillId="0" borderId="1" xfId="0" applyFont="1" applyBorder="1" applyAlignment="1">
      <alignment horizontal="left" vertical="top"/>
    </xf>
    <xf numFmtId="0" fontId="20" fillId="3" borderId="1" xfId="0" applyFont="1" applyFill="1" applyBorder="1" applyAlignment="1">
      <alignment horizontal="center" vertical="center" wrapText="1"/>
    </xf>
    <xf numFmtId="169" fontId="19" fillId="2" borderId="1" xfId="2" applyNumberFormat="1" applyFont="1" applyFill="1" applyBorder="1" applyAlignment="1">
      <alignment horizontal="center" vertical="center"/>
    </xf>
    <xf numFmtId="169" fontId="33" fillId="3" borderId="1" xfId="2" applyNumberFormat="1" applyFont="1" applyFill="1" applyBorder="1" applyAlignment="1">
      <alignment horizontal="center" vertical="center"/>
    </xf>
    <xf numFmtId="0" fontId="21" fillId="0" borderId="1" xfId="0" applyFont="1" applyBorder="1" applyAlignment="1">
      <alignment horizontal="center" vertical="center" wrapText="1"/>
    </xf>
    <xf numFmtId="0" fontId="34" fillId="3" borderId="1" xfId="0" applyFont="1" applyFill="1" applyBorder="1" applyAlignment="1">
      <alignment horizontal="center" vertical="center"/>
    </xf>
    <xf numFmtId="4" fontId="34" fillId="0" borderId="1" xfId="0" applyNumberFormat="1" applyFont="1" applyBorder="1" applyAlignment="1">
      <alignment horizontal="center" vertical="center"/>
    </xf>
    <xf numFmtId="4" fontId="34" fillId="0" borderId="1" xfId="0" quotePrefix="1" applyNumberFormat="1" applyFont="1" applyBorder="1" applyAlignment="1">
      <alignment horizontal="center" vertical="center"/>
    </xf>
    <xf numFmtId="43" fontId="34" fillId="0" borderId="1" xfId="1" applyFont="1" applyBorder="1" applyAlignment="1">
      <alignment vertical="center"/>
    </xf>
    <xf numFmtId="0" fontId="26" fillId="0" borderId="1" xfId="0" applyFont="1" applyBorder="1" applyAlignment="1">
      <alignment horizontal="center" vertical="center"/>
    </xf>
    <xf numFmtId="4" fontId="3" fillId="0" borderId="1" xfId="0" applyNumberFormat="1" applyFont="1" applyBorder="1" applyAlignment="1">
      <alignment horizontal="center" vertical="center" shrinkToFit="1"/>
    </xf>
    <xf numFmtId="4" fontId="3" fillId="0" borderId="1" xfId="0" applyNumberFormat="1" applyFont="1" applyBorder="1" applyAlignment="1">
      <alignment horizontal="right" vertical="center" shrinkToFit="1"/>
    </xf>
    <xf numFmtId="0" fontId="4" fillId="6"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27" fillId="2"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27" fillId="0" borderId="23" xfId="0" applyFont="1" applyBorder="1" applyAlignment="1">
      <alignment horizontal="center" vertical="center" wrapText="1"/>
    </xf>
    <xf numFmtId="0" fontId="27" fillId="0" borderId="23" xfId="0" applyFont="1" applyFill="1" applyBorder="1" applyAlignment="1">
      <alignment horizontal="center" vertical="center" wrapText="1"/>
    </xf>
    <xf numFmtId="0" fontId="27" fillId="8" borderId="23" xfId="0" applyFont="1" applyFill="1" applyBorder="1" applyAlignment="1">
      <alignment horizontal="center" vertical="center" wrapText="1"/>
    </xf>
    <xf numFmtId="0" fontId="26" fillId="0" borderId="1" xfId="0" applyFont="1" applyFill="1" applyBorder="1" applyAlignment="1">
      <alignment horizontal="center" vertical="center"/>
    </xf>
    <xf numFmtId="0" fontId="0" fillId="0" borderId="0" xfId="0" applyFont="1" applyAlignment="1">
      <alignment horizontal="left" vertical="center"/>
    </xf>
    <xf numFmtId="4" fontId="3" fillId="8" borderId="1" xfId="0" applyNumberFormat="1" applyFont="1" applyFill="1" applyBorder="1" applyAlignment="1">
      <alignment horizontal="center" vertical="center" shrinkToFit="1"/>
    </xf>
    <xf numFmtId="4" fontId="3" fillId="2" borderId="1" xfId="0" applyNumberFormat="1" applyFont="1" applyFill="1" applyBorder="1" applyAlignment="1">
      <alignment horizontal="center" vertical="center" shrinkToFit="1"/>
    </xf>
    <xf numFmtId="4" fontId="3" fillId="0" borderId="1" xfId="0" applyNumberFormat="1" applyFont="1" applyFill="1" applyBorder="1" applyAlignment="1">
      <alignment horizontal="center" vertical="center" shrinkToFit="1"/>
    </xf>
    <xf numFmtId="4" fontId="26" fillId="8" borderId="1" xfId="0" applyNumberFormat="1" applyFont="1" applyFill="1" applyBorder="1" applyAlignment="1">
      <alignment horizontal="center" vertical="center" shrinkToFit="1"/>
    </xf>
    <xf numFmtId="4" fontId="26" fillId="0" borderId="23" xfId="0" applyNumberFormat="1" applyFont="1" applyFill="1" applyBorder="1" applyAlignment="1">
      <alignment horizontal="center" vertical="center" shrinkToFit="1"/>
    </xf>
    <xf numFmtId="4" fontId="26" fillId="8" borderId="23" xfId="0" applyNumberFormat="1" applyFont="1" applyFill="1" applyBorder="1" applyAlignment="1">
      <alignment horizontal="center" vertical="center" shrinkToFit="1"/>
    </xf>
    <xf numFmtId="0" fontId="4" fillId="7" borderId="1" xfId="0" applyFont="1" applyFill="1" applyBorder="1" applyAlignment="1">
      <alignment horizontal="center" vertical="center" wrapText="1"/>
    </xf>
    <xf numFmtId="4" fontId="5" fillId="5" borderId="1" xfId="0" applyNumberFormat="1" applyFont="1" applyFill="1" applyBorder="1" applyAlignment="1">
      <alignment horizontal="center" vertical="center" wrapText="1"/>
    </xf>
    <xf numFmtId="0" fontId="3" fillId="0" borderId="1" xfId="0" applyFont="1" applyBorder="1" applyAlignment="1">
      <alignment vertical="center" wrapText="1"/>
    </xf>
    <xf numFmtId="0" fontId="26" fillId="0" borderId="1" xfId="0" applyFont="1" applyBorder="1" applyAlignment="1">
      <alignment vertical="center" wrapText="1"/>
    </xf>
    <xf numFmtId="0" fontId="27" fillId="9" borderId="1" xfId="0" applyFont="1" applyFill="1" applyBorder="1" applyAlignment="1">
      <alignment horizontal="center" vertical="center" wrapText="1"/>
    </xf>
    <xf numFmtId="0" fontId="0" fillId="0" borderId="0" xfId="0" applyFont="1" applyAlignment="1">
      <alignment horizontal="center" vertical="center"/>
    </xf>
    <xf numFmtId="0" fontId="26" fillId="2" borderId="1" xfId="0" applyFont="1" applyFill="1" applyBorder="1" applyAlignment="1">
      <alignment horizontal="center" vertical="center"/>
    </xf>
    <xf numFmtId="0" fontId="3" fillId="8" borderId="1" xfId="0" applyFont="1" applyFill="1" applyBorder="1" applyAlignment="1">
      <alignment vertical="center" wrapText="1"/>
    </xf>
    <xf numFmtId="0" fontId="3" fillId="0" borderId="1" xfId="0" applyFont="1" applyFill="1" applyBorder="1" applyAlignment="1">
      <alignment vertical="center" wrapText="1"/>
    </xf>
    <xf numFmtId="0" fontId="27" fillId="0" borderId="1" xfId="0" applyFont="1" applyFill="1" applyBorder="1" applyAlignment="1">
      <alignment vertical="center" wrapText="1"/>
    </xf>
    <xf numFmtId="0" fontId="27" fillId="2" borderId="1" xfId="0" applyFont="1" applyFill="1" applyBorder="1" applyAlignment="1">
      <alignment vertical="center" wrapText="1"/>
    </xf>
    <xf numFmtId="0" fontId="27" fillId="0" borderId="1" xfId="0" applyFont="1" applyBorder="1" applyAlignment="1">
      <alignment vertical="center" wrapText="1"/>
    </xf>
    <xf numFmtId="0" fontId="27" fillId="8" borderId="1" xfId="0" applyFont="1" applyFill="1" applyBorder="1" applyAlignment="1">
      <alignment vertical="center" wrapText="1"/>
    </xf>
    <xf numFmtId="0" fontId="26" fillId="0" borderId="1" xfId="0" applyFont="1" applyFill="1" applyBorder="1" applyAlignment="1">
      <alignment vertical="center" wrapText="1"/>
    </xf>
    <xf numFmtId="0" fontId="29" fillId="2" borderId="1" xfId="0" applyFont="1" applyFill="1" applyBorder="1" applyAlignment="1">
      <alignment vertical="center" wrapText="1"/>
    </xf>
    <xf numFmtId="0" fontId="27" fillId="0" borderId="23" xfId="0" applyFont="1" applyBorder="1" applyAlignment="1">
      <alignment vertical="center" wrapText="1"/>
    </xf>
    <xf numFmtId="0" fontId="27" fillId="0" borderId="23" xfId="0" applyFont="1" applyFill="1" applyBorder="1" applyAlignment="1">
      <alignment vertical="center" wrapText="1"/>
    </xf>
    <xf numFmtId="0" fontId="27" fillId="8" borderId="23" xfId="0" applyFont="1" applyFill="1" applyBorder="1" applyAlignment="1">
      <alignment vertical="center" wrapText="1"/>
    </xf>
    <xf numFmtId="0" fontId="28" fillId="7" borderId="3" xfId="0" applyFont="1" applyFill="1" applyBorder="1" applyAlignment="1">
      <alignment vertical="center" wrapText="1"/>
    </xf>
    <xf numFmtId="0" fontId="29" fillId="0" borderId="1" xfId="0" applyFont="1" applyFill="1" applyBorder="1" applyAlignment="1">
      <alignment vertical="center" wrapText="1"/>
    </xf>
    <xf numFmtId="0" fontId="0" fillId="0" borderId="0" xfId="0" applyFont="1" applyAlignment="1">
      <alignment vertical="center"/>
    </xf>
    <xf numFmtId="169" fontId="31" fillId="0" borderId="1" xfId="0" applyNumberFormat="1" applyFont="1" applyBorder="1" applyAlignment="1">
      <alignment vertical="center"/>
    </xf>
    <xf numFmtId="0" fontId="12" fillId="0" borderId="0" xfId="0" applyFont="1" applyAlignment="1">
      <alignment horizontal="left" vertical="center"/>
    </xf>
    <xf numFmtId="0" fontId="36" fillId="2" borderId="1" xfId="0" applyFont="1" applyFill="1" applyBorder="1" applyAlignment="1">
      <alignment horizontal="center" vertical="center" wrapText="1"/>
    </xf>
    <xf numFmtId="0" fontId="35" fillId="2" borderId="1" xfId="0" applyFont="1" applyFill="1" applyBorder="1" applyAlignment="1">
      <alignment horizontal="left" vertical="top"/>
    </xf>
    <xf numFmtId="0" fontId="37" fillId="2" borderId="1" xfId="0" applyFont="1" applyFill="1" applyBorder="1" applyAlignment="1">
      <alignment horizontal="left" vertical="top"/>
    </xf>
    <xf numFmtId="0" fontId="38" fillId="2" borderId="1" xfId="0" applyFont="1" applyFill="1" applyBorder="1" applyAlignment="1">
      <alignment horizontal="center" vertical="center"/>
    </xf>
    <xf numFmtId="0" fontId="10" fillId="0" borderId="1" xfId="0" applyFont="1" applyBorder="1" applyAlignment="1">
      <alignment horizontal="center" vertical="center"/>
    </xf>
    <xf numFmtId="49" fontId="40" fillId="0" borderId="1" xfId="0" applyNumberFormat="1" applyFont="1" applyBorder="1" applyAlignment="1">
      <alignment horizontal="center" vertical="center"/>
    </xf>
    <xf numFmtId="0" fontId="20" fillId="2" borderId="1" xfId="10" applyFont="1" applyFill="1" applyBorder="1" applyAlignment="1">
      <alignment horizontal="center" vertical="center" wrapText="1"/>
    </xf>
    <xf numFmtId="0" fontId="43" fillId="2" borderId="1" xfId="10" applyFont="1" applyFill="1" applyBorder="1" applyAlignment="1">
      <alignment horizontal="center" vertical="center" wrapText="1"/>
    </xf>
    <xf numFmtId="0" fontId="44" fillId="2" borderId="1" xfId="10" applyFont="1" applyFill="1" applyBorder="1" applyAlignment="1">
      <alignment horizontal="center" vertical="center" wrapText="1"/>
    </xf>
    <xf numFmtId="0" fontId="44" fillId="2" borderId="1" xfId="10" applyFont="1" applyFill="1" applyBorder="1" applyAlignment="1">
      <alignment vertical="center" wrapText="1"/>
    </xf>
    <xf numFmtId="10" fontId="44" fillId="2" borderId="1" xfId="10" applyNumberFormat="1" applyFont="1" applyFill="1" applyBorder="1" applyAlignment="1">
      <alignment horizontal="center" vertical="center" wrapText="1"/>
    </xf>
    <xf numFmtId="0" fontId="44" fillId="2" borderId="1" xfId="10" applyFont="1" applyFill="1" applyBorder="1" applyAlignment="1">
      <alignment horizontal="left" vertical="center" wrapText="1"/>
    </xf>
    <xf numFmtId="0" fontId="44" fillId="2" borderId="1" xfId="10" applyFont="1" applyFill="1" applyBorder="1" applyAlignment="1">
      <alignment horizontal="right" vertical="center" wrapText="1"/>
    </xf>
    <xf numFmtId="0" fontId="6" fillId="2" borderId="1" xfId="0" applyFont="1" applyFill="1" applyBorder="1" applyAlignment="1">
      <alignment horizontal="center" vertical="center" wrapText="1"/>
    </xf>
    <xf numFmtId="0" fontId="40"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0" fillId="2" borderId="1" xfId="0" applyFont="1" applyFill="1" applyBorder="1" applyAlignment="1">
      <alignment horizontal="center" vertical="center"/>
    </xf>
    <xf numFmtId="0" fontId="6" fillId="2" borderId="1" xfId="0" applyFont="1" applyFill="1" applyBorder="1" applyAlignment="1"/>
    <xf numFmtId="0" fontId="6" fillId="2" borderId="1" xfId="0" applyFont="1" applyFill="1" applyBorder="1" applyAlignment="1">
      <alignment vertical="center" wrapText="1"/>
    </xf>
    <xf numFmtId="4" fontId="45" fillId="2" borderId="1" xfId="0" applyNumberFormat="1" applyFont="1" applyFill="1" applyBorder="1" applyAlignment="1">
      <alignment horizontal="center" vertical="center" wrapText="1"/>
    </xf>
    <xf numFmtId="0" fontId="45" fillId="2" borderId="1" xfId="0" applyFont="1" applyFill="1" applyBorder="1" applyAlignment="1">
      <alignment horizontal="center" vertical="center"/>
    </xf>
    <xf numFmtId="170" fontId="45" fillId="2" borderId="1" xfId="0" applyNumberFormat="1" applyFont="1" applyFill="1" applyBorder="1" applyAlignment="1">
      <alignment vertical="center" wrapText="1"/>
    </xf>
    <xf numFmtId="170" fontId="6" fillId="2" borderId="1" xfId="0" applyNumberFormat="1" applyFont="1" applyFill="1" applyBorder="1" applyAlignment="1">
      <alignment vertical="center"/>
    </xf>
    <xf numFmtId="0" fontId="45" fillId="2" borderId="1" xfId="0" applyFont="1" applyFill="1" applyBorder="1" applyAlignment="1">
      <alignment horizontal="left" vertical="center" wrapText="1"/>
    </xf>
    <xf numFmtId="0" fontId="6" fillId="2" borderId="1" xfId="0" applyFont="1" applyFill="1" applyBorder="1" applyAlignment="1">
      <alignment horizontal="right" vertical="center"/>
    </xf>
    <xf numFmtId="4" fontId="6" fillId="2" borderId="1" xfId="0" applyNumberFormat="1" applyFont="1" applyFill="1" applyBorder="1" applyAlignment="1">
      <alignment horizontal="right" vertical="center"/>
    </xf>
    <xf numFmtId="0" fontId="6" fillId="2" borderId="1" xfId="0" applyFont="1" applyFill="1" applyBorder="1" applyAlignment="1">
      <alignment horizontal="right" vertical="center" wrapText="1"/>
    </xf>
    <xf numFmtId="0" fontId="48" fillId="2" borderId="1" xfId="4" applyFont="1" applyFill="1" applyBorder="1" applyAlignment="1">
      <alignment horizontal="left" vertical="center" wrapText="1"/>
    </xf>
    <xf numFmtId="49" fontId="48" fillId="2" borderId="1" xfId="6" applyNumberFormat="1" applyFont="1" applyFill="1" applyBorder="1" applyAlignment="1">
      <alignment horizontal="left" vertical="center" wrapText="1"/>
    </xf>
    <xf numFmtId="0" fontId="6" fillId="2" borderId="1" xfId="0" applyFont="1" applyFill="1" applyBorder="1" applyAlignment="1">
      <alignment horizontal="left" vertical="center" wrapText="1"/>
    </xf>
    <xf numFmtId="1" fontId="46" fillId="2" borderId="1" xfId="5" applyNumberFormat="1" applyFont="1" applyFill="1" applyBorder="1" applyAlignment="1">
      <alignment horizontal="center" vertical="center"/>
    </xf>
    <xf numFmtId="1" fontId="46" fillId="0" borderId="1" xfId="4" applyNumberFormat="1" applyFont="1" applyFill="1" applyBorder="1" applyAlignment="1">
      <alignment horizontal="center" vertical="center"/>
    </xf>
    <xf numFmtId="1" fontId="46" fillId="0" borderId="1" xfId="5" applyNumberFormat="1" applyFont="1" applyFill="1" applyBorder="1" applyAlignment="1">
      <alignment horizontal="center" vertical="center"/>
    </xf>
    <xf numFmtId="0" fontId="51" fillId="0" borderId="1" xfId="3" applyFont="1" applyFill="1" applyBorder="1" applyAlignment="1">
      <alignment horizontal="center" vertical="center"/>
    </xf>
    <xf numFmtId="0" fontId="47" fillId="0" borderId="1" xfId="0" applyFont="1" applyFill="1" applyBorder="1" applyAlignment="1">
      <alignment horizontal="center" vertical="center"/>
    </xf>
    <xf numFmtId="4" fontId="45" fillId="2" borderId="1" xfId="0" applyNumberFormat="1" applyFont="1" applyFill="1" applyBorder="1" applyAlignment="1">
      <alignment vertical="center" wrapText="1"/>
    </xf>
    <xf numFmtId="4" fontId="45" fillId="11"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55" fillId="0" borderId="1" xfId="0" applyFont="1" applyBorder="1" applyAlignment="1">
      <alignment horizontal="center" vertical="center"/>
    </xf>
    <xf numFmtId="0" fontId="53" fillId="2" borderId="1" xfId="0" applyFont="1" applyFill="1" applyBorder="1" applyAlignment="1">
      <alignment horizontal="center" vertical="center" wrapText="1"/>
    </xf>
    <xf numFmtId="4" fontId="55" fillId="0" borderId="1" xfId="0" applyNumberFormat="1" applyFont="1" applyBorder="1" applyAlignment="1">
      <alignment horizontal="center" vertical="center"/>
    </xf>
    <xf numFmtId="4" fontId="54" fillId="0" borderId="1" xfId="0" applyNumberFormat="1" applyFont="1" applyBorder="1" applyAlignment="1">
      <alignment horizontal="center" vertical="center"/>
    </xf>
    <xf numFmtId="0" fontId="56" fillId="2" borderId="1" xfId="0" applyFont="1" applyFill="1" applyBorder="1" applyAlignment="1">
      <alignment horizontal="center" vertical="center" wrapText="1"/>
    </xf>
    <xf numFmtId="10" fontId="0" fillId="0" borderId="0" xfId="0" applyNumberFormat="1" applyFont="1" applyAlignment="1">
      <alignment horizontal="left" vertical="top"/>
    </xf>
    <xf numFmtId="9" fontId="0" fillId="0" borderId="0" xfId="11" applyFont="1" applyAlignment="1">
      <alignment horizontal="left" vertical="top"/>
    </xf>
    <xf numFmtId="8" fontId="0" fillId="0" borderId="0" xfId="0" applyNumberFormat="1" applyFont="1" applyAlignment="1">
      <alignment horizontal="left" vertical="top"/>
    </xf>
    <xf numFmtId="169" fontId="9" fillId="0" borderId="0" xfId="0" applyNumberFormat="1" applyFont="1" applyAlignment="1">
      <alignment horizontal="left" vertical="top"/>
    </xf>
    <xf numFmtId="44" fontId="0" fillId="0" borderId="0" xfId="0" applyNumberFormat="1" applyFont="1" applyAlignment="1">
      <alignment horizontal="left" vertical="center"/>
    </xf>
    <xf numFmtId="0" fontId="57" fillId="12" borderId="8" xfId="0" applyFont="1" applyFill="1" applyBorder="1" applyAlignment="1">
      <alignment horizontal="center" vertical="center" wrapText="1"/>
    </xf>
    <xf numFmtId="0" fontId="57" fillId="12" borderId="1" xfId="0" applyFont="1" applyFill="1" applyBorder="1" applyAlignment="1">
      <alignment horizontal="center" vertical="center" wrapText="1"/>
    </xf>
    <xf numFmtId="0" fontId="38" fillId="0" borderId="8" xfId="0" applyFont="1" applyBorder="1" applyAlignment="1">
      <alignment horizontal="center" vertical="center" wrapText="1"/>
    </xf>
    <xf numFmtId="0" fontId="38" fillId="0" borderId="1" xfId="0" applyFont="1" applyBorder="1" applyAlignment="1">
      <alignment horizontal="justify" vertical="center" wrapText="1"/>
    </xf>
    <xf numFmtId="0" fontId="38" fillId="0" borderId="1" xfId="0" applyFont="1" applyBorder="1" applyAlignment="1">
      <alignment horizontal="center" vertical="top" wrapText="1"/>
    </xf>
    <xf numFmtId="2" fontId="38" fillId="0" borderId="1" xfId="0" applyNumberFormat="1" applyFont="1" applyBorder="1" applyAlignment="1">
      <alignment horizontal="center" vertical="top" shrinkToFit="1"/>
    </xf>
    <xf numFmtId="1" fontId="38" fillId="0" borderId="1" xfId="0" applyNumberFormat="1" applyFont="1" applyBorder="1" applyAlignment="1">
      <alignment horizontal="center" vertical="top" shrinkToFit="1"/>
    </xf>
    <xf numFmtId="0" fontId="58" fillId="0" borderId="1" xfId="0" applyFont="1" applyBorder="1" applyAlignment="1">
      <alignment horizontal="left" vertical="top"/>
    </xf>
    <xf numFmtId="0" fontId="58" fillId="0" borderId="9" xfId="0" applyFont="1" applyBorder="1" applyAlignment="1">
      <alignment horizontal="left" vertical="top"/>
    </xf>
    <xf numFmtId="0" fontId="38" fillId="0" borderId="1" xfId="0" applyFont="1" applyBorder="1" applyAlignment="1">
      <alignment horizontal="center" vertical="center" wrapText="1"/>
    </xf>
    <xf numFmtId="2" fontId="38" fillId="0" borderId="1" xfId="0" applyNumberFormat="1" applyFont="1" applyBorder="1" applyAlignment="1">
      <alignment horizontal="center" vertical="center" shrinkToFit="1"/>
    </xf>
    <xf numFmtId="1" fontId="38" fillId="0" borderId="1" xfId="0" applyNumberFormat="1" applyFont="1" applyBorder="1" applyAlignment="1">
      <alignment horizontal="center" vertical="center" shrinkToFit="1"/>
    </xf>
    <xf numFmtId="168" fontId="38" fillId="0" borderId="1" xfId="0" applyNumberFormat="1" applyFont="1" applyBorder="1" applyAlignment="1">
      <alignment horizontal="center" vertical="top" shrinkToFit="1"/>
    </xf>
    <xf numFmtId="0" fontId="38" fillId="0" borderId="8" xfId="0" applyFont="1" applyBorder="1" applyAlignment="1">
      <alignment horizontal="center" vertical="top" wrapText="1"/>
    </xf>
    <xf numFmtId="0" fontId="38" fillId="0" borderId="1" xfId="0" applyFont="1" applyBorder="1" applyAlignment="1">
      <alignment horizontal="left" vertical="top"/>
    </xf>
    <xf numFmtId="0" fontId="38" fillId="0" borderId="9" xfId="0" applyFont="1" applyBorder="1" applyAlignment="1">
      <alignment horizontal="left" vertical="top"/>
    </xf>
    <xf numFmtId="0" fontId="38" fillId="0" borderId="9" xfId="0" applyFont="1" applyBorder="1" applyAlignment="1">
      <alignment horizontal="center" vertical="center" wrapText="1"/>
    </xf>
    <xf numFmtId="0" fontId="38" fillId="0" borderId="8" xfId="0" applyFont="1" applyBorder="1" applyAlignment="1">
      <alignment horizontal="center" vertical="top"/>
    </xf>
    <xf numFmtId="0" fontId="38" fillId="0" borderId="1" xfId="0" applyFont="1" applyBorder="1" applyAlignment="1">
      <alignment horizontal="center" vertical="top"/>
    </xf>
    <xf numFmtId="0" fontId="38" fillId="0" borderId="9" xfId="0" applyFont="1" applyBorder="1" applyAlignment="1">
      <alignment horizontal="center" vertical="top"/>
    </xf>
    <xf numFmtId="2" fontId="38" fillId="0" borderId="9" xfId="0" applyNumberFormat="1" applyFont="1" applyBorder="1" applyAlignment="1">
      <alignment horizontal="center" vertical="top" shrinkToFit="1"/>
    </xf>
    <xf numFmtId="0" fontId="38" fillId="0" borderId="1" xfId="0" applyFont="1" applyBorder="1" applyAlignment="1">
      <alignment horizontal="left" vertical="top" wrapText="1"/>
    </xf>
    <xf numFmtId="0" fontId="38" fillId="0" borderId="10" xfId="0" applyFont="1" applyBorder="1" applyAlignment="1">
      <alignment horizontal="center" vertical="top"/>
    </xf>
    <xf numFmtId="0" fontId="38" fillId="0" borderId="11" xfId="0" applyFont="1" applyBorder="1" applyAlignment="1">
      <alignment horizontal="justify" vertical="center" wrapText="1"/>
    </xf>
    <xf numFmtId="0" fontId="38" fillId="0" borderId="11" xfId="0" applyFont="1" applyBorder="1" applyAlignment="1">
      <alignment horizontal="left" vertical="top"/>
    </xf>
    <xf numFmtId="0" fontId="38" fillId="0" borderId="11" xfId="0" applyFont="1" applyBorder="1" applyAlignment="1">
      <alignment horizontal="center" vertical="top"/>
    </xf>
    <xf numFmtId="0" fontId="38" fillId="0" borderId="12" xfId="0" applyFont="1" applyBorder="1" applyAlignment="1">
      <alignment horizontal="left" vertical="top"/>
    </xf>
    <xf numFmtId="0" fontId="36" fillId="13" borderId="8" xfId="0" applyFont="1" applyFill="1" applyBorder="1" applyAlignment="1">
      <alignment horizontal="center" vertical="center" wrapText="1"/>
    </xf>
    <xf numFmtId="0" fontId="57" fillId="11" borderId="1" xfId="0" applyFont="1" applyFill="1" applyBorder="1" applyAlignment="1">
      <alignment horizontal="center" vertical="center"/>
    </xf>
    <xf numFmtId="0" fontId="57" fillId="11" borderId="9" xfId="0" applyFont="1" applyFill="1" applyBorder="1" applyAlignment="1">
      <alignment horizontal="center" vertical="center"/>
    </xf>
    <xf numFmtId="0" fontId="58" fillId="0" borderId="1" xfId="0" applyFont="1" applyBorder="1" applyAlignment="1">
      <alignment horizontal="left" vertical="center"/>
    </xf>
    <xf numFmtId="0" fontId="58" fillId="0" borderId="9" xfId="0" applyFont="1" applyBorder="1" applyAlignment="1">
      <alignment horizontal="left" vertical="center"/>
    </xf>
    <xf numFmtId="168" fontId="38" fillId="0" borderId="1" xfId="0" applyNumberFormat="1" applyFont="1" applyBorder="1" applyAlignment="1">
      <alignment horizontal="center" vertical="center" shrinkToFit="1"/>
    </xf>
    <xf numFmtId="43" fontId="34" fillId="0" borderId="2" xfId="1" applyFont="1" applyBorder="1" applyAlignment="1">
      <alignment horizontal="center" vertical="center"/>
    </xf>
    <xf numFmtId="43" fontId="34" fillId="0" borderId="4" xfId="1" applyFont="1" applyBorder="1" applyAlignment="1">
      <alignment horizontal="center" vertical="center"/>
    </xf>
    <xf numFmtId="0" fontId="34" fillId="0" borderId="1" xfId="0" applyFont="1" applyBorder="1" applyAlignment="1">
      <alignment horizontal="center" vertical="center"/>
    </xf>
    <xf numFmtId="0" fontId="21" fillId="0" borderId="2" xfId="4" applyFont="1" applyFill="1" applyBorder="1" applyAlignment="1">
      <alignment horizontal="left" vertical="center"/>
    </xf>
    <xf numFmtId="0" fontId="21" fillId="0" borderId="3" xfId="4" applyFont="1" applyFill="1" applyBorder="1" applyAlignment="1">
      <alignment horizontal="left" vertical="center"/>
    </xf>
    <xf numFmtId="0" fontId="21" fillId="0" borderId="4" xfId="4" applyFont="1" applyFill="1" applyBorder="1" applyAlignment="1">
      <alignment horizontal="left" vertical="center"/>
    </xf>
    <xf numFmtId="0" fontId="20" fillId="3" borderId="2"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20" fillId="3" borderId="4" xfId="0" applyFont="1" applyFill="1" applyBorder="1" applyAlignment="1">
      <alignment horizontal="center" vertical="center" wrapText="1"/>
    </xf>
    <xf numFmtId="0" fontId="9" fillId="0" borderId="0" xfId="0" applyFont="1" applyAlignment="1">
      <alignment horizontal="center" vertical="top"/>
    </xf>
    <xf numFmtId="0" fontId="14" fillId="0" borderId="19" xfId="0" applyFont="1" applyBorder="1" applyAlignment="1">
      <alignment horizontal="center" vertical="center" wrapText="1"/>
    </xf>
    <xf numFmtId="0" fontId="34" fillId="3" borderId="2" xfId="0" applyFont="1" applyFill="1" applyBorder="1" applyAlignment="1">
      <alignment horizontal="center" vertical="center"/>
    </xf>
    <xf numFmtId="0" fontId="34" fillId="3" borderId="4" xfId="0" applyFont="1" applyFill="1" applyBorder="1" applyAlignment="1">
      <alignment horizontal="center" vertical="center"/>
    </xf>
    <xf numFmtId="0" fontId="20" fillId="3" borderId="1" xfId="3" applyFont="1" applyFill="1" applyBorder="1" applyAlignment="1">
      <alignment horizontal="center" vertical="center" wrapText="1"/>
    </xf>
    <xf numFmtId="0" fontId="20" fillId="3" borderId="15" xfId="3" applyFont="1" applyFill="1" applyBorder="1" applyAlignment="1">
      <alignment horizontal="center" vertical="center" wrapText="1"/>
    </xf>
    <xf numFmtId="0" fontId="20" fillId="3" borderId="16" xfId="3" applyFont="1" applyFill="1" applyBorder="1" applyAlignment="1">
      <alignment horizontal="center" vertical="center" wrapText="1"/>
    </xf>
    <xf numFmtId="0" fontId="23" fillId="5" borderId="2" xfId="0" applyFont="1" applyFill="1" applyBorder="1" applyAlignment="1">
      <alignment horizontal="center" vertical="center" wrapText="1"/>
    </xf>
    <xf numFmtId="0" fontId="23" fillId="5" borderId="3" xfId="0" applyFont="1" applyFill="1" applyBorder="1" applyAlignment="1">
      <alignment horizontal="center" vertical="center" wrapText="1"/>
    </xf>
    <xf numFmtId="0" fontId="19" fillId="0" borderId="3" xfId="0" applyFont="1" applyBorder="1" applyAlignment="1">
      <alignment horizontal="center" vertical="center"/>
    </xf>
    <xf numFmtId="0" fontId="23" fillId="5" borderId="24" xfId="0" applyFont="1" applyFill="1" applyBorder="1" applyAlignment="1">
      <alignment horizontal="center" vertical="center"/>
    </xf>
    <xf numFmtId="0" fontId="20" fillId="3" borderId="2"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20" fillId="3" borderId="4" xfId="3" applyFont="1" applyFill="1" applyBorder="1" applyAlignment="1">
      <alignment horizontal="center" vertical="center" wrapText="1"/>
    </xf>
    <xf numFmtId="0" fontId="20" fillId="0" borderId="2" xfId="0"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34" fillId="3" borderId="1" xfId="0" applyFont="1" applyFill="1" applyBorder="1" applyAlignment="1">
      <alignment horizontal="center" vertical="center"/>
    </xf>
    <xf numFmtId="0" fontId="23" fillId="5" borderId="20" xfId="0" applyFont="1" applyFill="1" applyBorder="1" applyAlignment="1">
      <alignment horizontal="center" vertical="center" wrapText="1"/>
    </xf>
    <xf numFmtId="0" fontId="23" fillId="5" borderId="0" xfId="0" applyFont="1" applyFill="1" applyBorder="1" applyAlignment="1">
      <alignment horizontal="center" vertical="center" wrapText="1"/>
    </xf>
    <xf numFmtId="0" fontId="17" fillId="2" borderId="1" xfId="0" applyFont="1" applyFill="1" applyBorder="1" applyAlignment="1">
      <alignment horizontal="left" vertical="center"/>
    </xf>
    <xf numFmtId="0" fontId="6" fillId="2" borderId="1" xfId="0" applyFont="1" applyFill="1" applyBorder="1" applyAlignment="1">
      <alignment horizontal="center" vertical="center" wrapText="1"/>
    </xf>
    <xf numFmtId="0" fontId="50" fillId="2" borderId="1" xfId="0" applyFont="1" applyFill="1" applyBorder="1" applyAlignment="1">
      <alignment horizontal="center" vertical="center" wrapText="1"/>
    </xf>
    <xf numFmtId="0" fontId="45"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49"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40" fillId="0" borderId="1" xfId="0" applyFont="1" applyBorder="1" applyAlignment="1">
      <alignment horizontal="center" vertical="center"/>
    </xf>
    <xf numFmtId="0" fontId="45" fillId="11" borderId="1" xfId="0" applyFont="1" applyFill="1" applyBorder="1" applyAlignment="1">
      <alignment horizontal="center" vertical="center"/>
    </xf>
    <xf numFmtId="0" fontId="45" fillId="2" borderId="1" xfId="0" applyFont="1" applyFill="1" applyBorder="1" applyAlignment="1">
      <alignment horizontal="center" vertical="center" wrapText="1"/>
    </xf>
    <xf numFmtId="0" fontId="45" fillId="2" borderId="1" xfId="0" applyFont="1" applyFill="1" applyBorder="1" applyAlignment="1">
      <alignment horizontal="center" vertical="center"/>
    </xf>
    <xf numFmtId="0" fontId="5" fillId="5" borderId="1" xfId="0" applyFont="1" applyFill="1" applyBorder="1" applyAlignment="1" applyProtection="1">
      <alignment horizontal="center" vertical="center"/>
    </xf>
    <xf numFmtId="0" fontId="5" fillId="5" borderId="1" xfId="0" applyFont="1" applyFill="1" applyBorder="1" applyAlignment="1">
      <alignment horizontal="center" vertical="center"/>
    </xf>
    <xf numFmtId="0" fontId="3" fillId="2" borderId="1" xfId="0" applyFont="1" applyFill="1" applyBorder="1" applyAlignment="1" applyProtection="1">
      <alignment horizontal="left"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4" fillId="2" borderId="4" xfId="0" applyFont="1" applyFill="1" applyBorder="1" applyAlignment="1" applyProtection="1">
      <alignment horizontal="center" vertical="center" wrapText="1"/>
    </xf>
    <xf numFmtId="0" fontId="5" fillId="5" borderId="2" xfId="0" applyFont="1" applyFill="1" applyBorder="1" applyAlignment="1" applyProtection="1">
      <alignment horizontal="center" vertical="center" wrapText="1"/>
    </xf>
    <xf numFmtId="0" fontId="5" fillId="5" borderId="3" xfId="0" applyFont="1" applyFill="1" applyBorder="1" applyAlignment="1" applyProtection="1">
      <alignment horizontal="center" vertical="center" wrapText="1"/>
    </xf>
    <xf numFmtId="0" fontId="5" fillId="5" borderId="4" xfId="0" applyFont="1" applyFill="1" applyBorder="1" applyAlignment="1" applyProtection="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2" borderId="2" xfId="0" applyFont="1" applyFill="1" applyBorder="1" applyAlignment="1" applyProtection="1">
      <alignment horizontal="left" vertical="center"/>
    </xf>
    <xf numFmtId="0" fontId="3" fillId="2" borderId="3"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4" fillId="2" borderId="2" xfId="0" applyFont="1" applyFill="1" applyBorder="1" applyAlignment="1" applyProtection="1">
      <alignment horizontal="center" vertical="center"/>
    </xf>
    <xf numFmtId="0" fontId="4" fillId="2" borderId="3" xfId="0" applyFont="1" applyFill="1" applyBorder="1" applyAlignment="1" applyProtection="1">
      <alignment horizontal="center" vertical="center"/>
    </xf>
    <xf numFmtId="0" fontId="4" fillId="2" borderId="4" xfId="0" applyFont="1" applyFill="1" applyBorder="1" applyAlignment="1" applyProtection="1">
      <alignment horizontal="center" vertical="center"/>
    </xf>
    <xf numFmtId="0" fontId="4" fillId="4" borderId="2" xfId="0" applyFont="1" applyFill="1" applyBorder="1" applyAlignment="1">
      <alignment horizontal="left" vertical="center" wrapText="1"/>
    </xf>
    <xf numFmtId="0" fontId="4" fillId="4" borderId="3" xfId="0" applyFont="1" applyFill="1" applyBorder="1" applyAlignment="1">
      <alignment horizontal="left" vertical="center" wrapText="1"/>
    </xf>
    <xf numFmtId="0" fontId="4" fillId="4" borderId="4"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4" borderId="1" xfId="0" applyFont="1" applyFill="1" applyBorder="1" applyAlignment="1">
      <alignment horizontal="left" vertical="center" wrapText="1"/>
    </xf>
    <xf numFmtId="0" fontId="5" fillId="5" borderId="2" xfId="0" applyFont="1" applyFill="1" applyBorder="1" applyAlignment="1">
      <alignment horizontal="right" vertical="center" wrapText="1"/>
    </xf>
    <xf numFmtId="0" fontId="5" fillId="5" borderId="3" xfId="0" applyFont="1" applyFill="1" applyBorder="1" applyAlignment="1">
      <alignment horizontal="right" vertical="center" wrapText="1"/>
    </xf>
    <xf numFmtId="0" fontId="5" fillId="5" borderId="4" xfId="0" applyFont="1" applyFill="1" applyBorder="1" applyAlignment="1">
      <alignment horizontal="righ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4" borderId="1" xfId="0" applyFont="1" applyFill="1" applyBorder="1" applyAlignment="1">
      <alignment horizontal="right" vertical="center" wrapText="1"/>
    </xf>
    <xf numFmtId="0" fontId="3" fillId="0" borderId="3" xfId="0" applyFont="1" applyBorder="1" applyAlignment="1">
      <alignment horizontal="left" vertical="center" wrapText="1"/>
    </xf>
    <xf numFmtId="0" fontId="15" fillId="2" borderId="2" xfId="6" applyFont="1" applyFill="1" applyBorder="1" applyAlignment="1">
      <alignment horizontal="left" vertical="center" wrapText="1"/>
    </xf>
    <xf numFmtId="0" fontId="15" fillId="2" borderId="3" xfId="6" applyFont="1" applyFill="1" applyBorder="1" applyAlignment="1">
      <alignment horizontal="left" vertical="center" wrapText="1"/>
    </xf>
    <xf numFmtId="0" fontId="15" fillId="2" borderId="4" xfId="6"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0" borderId="2" xfId="0" applyFont="1" applyFill="1" applyBorder="1" applyAlignment="1" applyProtection="1">
      <alignment horizontal="right" vertical="center" wrapText="1"/>
      <protection locked="0"/>
    </xf>
    <xf numFmtId="0" fontId="3" fillId="0" borderId="4" xfId="0" applyFont="1" applyFill="1" applyBorder="1" applyAlignment="1" applyProtection="1">
      <alignment horizontal="right" vertical="center" wrapText="1"/>
      <protection locked="0"/>
    </xf>
    <xf numFmtId="0" fontId="4" fillId="4" borderId="1" xfId="0" applyFont="1" applyFill="1" applyBorder="1" applyAlignment="1" applyProtection="1">
      <alignment horizontal="right" vertical="center" wrapText="1"/>
    </xf>
    <xf numFmtId="0" fontId="5" fillId="5" borderId="2"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5" fillId="5" borderId="2" xfId="0" applyFont="1" applyFill="1" applyBorder="1" applyAlignment="1">
      <alignment horizontal="right" vertical="center"/>
    </xf>
    <xf numFmtId="0" fontId="5" fillId="5" borderId="3" xfId="0" applyFont="1" applyFill="1" applyBorder="1" applyAlignment="1">
      <alignment horizontal="right" vertical="center"/>
    </xf>
    <xf numFmtId="0" fontId="5" fillId="5" borderId="4" xfId="0" applyFont="1" applyFill="1" applyBorder="1" applyAlignment="1">
      <alignment horizontal="right" vertical="center"/>
    </xf>
    <xf numFmtId="0" fontId="5" fillId="5" borderId="1" xfId="0" applyFont="1" applyFill="1" applyBorder="1" applyAlignment="1">
      <alignment horizontal="right"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top"/>
    </xf>
    <xf numFmtId="0" fontId="3" fillId="0" borderId="3" xfId="0" applyFont="1" applyBorder="1" applyAlignment="1">
      <alignment horizontal="center" vertical="top"/>
    </xf>
    <xf numFmtId="0" fontId="3" fillId="0" borderId="4" xfId="0" applyFont="1" applyBorder="1" applyAlignment="1">
      <alignment horizontal="center" vertical="top"/>
    </xf>
    <xf numFmtId="0" fontId="16" fillId="2" borderId="2" xfId="6" applyFont="1" applyFill="1" applyBorder="1" applyAlignment="1">
      <alignment horizontal="left" vertical="center" wrapText="1"/>
    </xf>
    <xf numFmtId="0" fontId="16" fillId="2" borderId="3" xfId="6" applyFont="1" applyFill="1" applyBorder="1" applyAlignment="1">
      <alignment horizontal="left" vertical="center" wrapText="1"/>
    </xf>
    <xf numFmtId="0" fontId="16" fillId="2" borderId="4" xfId="6" applyFont="1" applyFill="1" applyBorder="1" applyAlignment="1">
      <alignment horizontal="left" vertical="center" wrapText="1"/>
    </xf>
    <xf numFmtId="0" fontId="4" fillId="0" borderId="2" xfId="0" applyFont="1" applyBorder="1" applyAlignment="1">
      <alignment horizontal="right" vertical="top"/>
    </xf>
    <xf numFmtId="0" fontId="4" fillId="0" borderId="3" xfId="0" applyFont="1" applyBorder="1" applyAlignment="1">
      <alignment horizontal="right" vertical="top"/>
    </xf>
    <xf numFmtId="0" fontId="4" fillId="0" borderId="4" xfId="0" applyFont="1" applyBorder="1" applyAlignment="1">
      <alignment horizontal="right" vertical="top"/>
    </xf>
    <xf numFmtId="0" fontId="5" fillId="5" borderId="2" xfId="0" applyFont="1" applyFill="1" applyBorder="1" applyAlignment="1">
      <alignment horizontal="center" vertical="center"/>
    </xf>
    <xf numFmtId="0" fontId="5" fillId="5" borderId="3" xfId="0" applyFont="1" applyFill="1" applyBorder="1" applyAlignment="1">
      <alignment horizontal="center" vertical="center"/>
    </xf>
    <xf numFmtId="0" fontId="5" fillId="5" borderId="4" xfId="0" applyFont="1" applyFill="1" applyBorder="1" applyAlignment="1">
      <alignment horizontal="center" vertical="center"/>
    </xf>
    <xf numFmtId="0" fontId="4" fillId="4" borderId="2" xfId="0" applyFont="1" applyFill="1" applyBorder="1" applyAlignment="1" applyProtection="1">
      <alignment horizontal="right" vertical="center" wrapText="1"/>
    </xf>
    <xf numFmtId="0" fontId="4" fillId="4" borderId="3" xfId="0" applyFont="1" applyFill="1" applyBorder="1" applyAlignment="1" applyProtection="1">
      <alignment horizontal="right" vertical="center" wrapText="1"/>
    </xf>
    <xf numFmtId="0" fontId="4" fillId="4" borderId="4" xfId="0" applyFont="1" applyFill="1" applyBorder="1" applyAlignment="1" applyProtection="1">
      <alignment horizontal="right" vertical="center" wrapText="1"/>
    </xf>
    <xf numFmtId="0" fontId="3" fillId="0" borderId="3" xfId="0" applyFont="1" applyFill="1" applyBorder="1" applyAlignment="1">
      <alignment horizontal="left" vertical="center"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5" fillId="5" borderId="2" xfId="0" applyFont="1" applyFill="1" applyBorder="1" applyAlignment="1" applyProtection="1">
      <alignment horizontal="center" vertical="center"/>
    </xf>
    <xf numFmtId="0" fontId="5" fillId="5" borderId="3" xfId="0" applyFont="1" applyFill="1" applyBorder="1" applyAlignment="1" applyProtection="1">
      <alignment horizontal="center" vertical="center"/>
    </xf>
    <xf numFmtId="0" fontId="5" fillId="5" borderId="4" xfId="0" applyFont="1" applyFill="1" applyBorder="1" applyAlignment="1" applyProtection="1">
      <alignment horizontal="center" vertical="center"/>
    </xf>
    <xf numFmtId="0" fontId="3" fillId="2" borderId="2" xfId="0" applyFont="1" applyFill="1" applyBorder="1" applyAlignment="1" applyProtection="1">
      <alignment horizontal="left" vertical="center" wrapText="1"/>
    </xf>
    <xf numFmtId="0" fontId="3" fillId="2" borderId="3" xfId="0" applyFont="1" applyFill="1" applyBorder="1" applyAlignment="1" applyProtection="1">
      <alignment horizontal="left" vertical="center" wrapText="1"/>
    </xf>
    <xf numFmtId="0" fontId="3" fillId="2" borderId="4" xfId="0" applyFont="1" applyFill="1" applyBorder="1" applyAlignment="1" applyProtection="1">
      <alignment horizontal="left" vertical="center" wrapText="1"/>
    </xf>
    <xf numFmtId="0" fontId="4" fillId="4" borderId="2" xfId="0" applyFont="1" applyFill="1" applyBorder="1" applyAlignment="1">
      <alignment horizontal="right" vertical="center" wrapText="1"/>
    </xf>
    <xf numFmtId="0" fontId="4" fillId="4" borderId="3" xfId="0" applyFont="1" applyFill="1" applyBorder="1" applyAlignment="1">
      <alignment horizontal="right" vertical="center" wrapText="1"/>
    </xf>
    <xf numFmtId="0" fontId="4" fillId="4" borderId="4" xfId="0" applyFont="1" applyFill="1" applyBorder="1" applyAlignment="1">
      <alignment horizontal="right" vertical="center" wrapText="1"/>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9" fillId="0" borderId="1" xfId="0" applyFont="1" applyBorder="1" applyAlignment="1">
      <alignment horizontal="center" vertical="center"/>
    </xf>
    <xf numFmtId="0" fontId="42" fillId="0" borderId="1" xfId="0" applyFont="1" applyBorder="1" applyAlignment="1">
      <alignment horizontal="center" vertical="center"/>
    </xf>
    <xf numFmtId="49" fontId="41" fillId="0" borderId="1" xfId="0" applyNumberFormat="1" applyFont="1" applyBorder="1" applyAlignment="1">
      <alignment horizontal="center" vertical="center"/>
    </xf>
    <xf numFmtId="0" fontId="41" fillId="0" borderId="1" xfId="0" applyFont="1" applyBorder="1" applyAlignment="1">
      <alignment horizontal="center" vertical="center"/>
    </xf>
    <xf numFmtId="0" fontId="40" fillId="0" borderId="1" xfId="0" applyFont="1" applyBorder="1" applyAlignment="1">
      <alignment horizontal="center" vertical="top"/>
    </xf>
    <xf numFmtId="0" fontId="44" fillId="2" borderId="1" xfId="10" applyFont="1" applyFill="1" applyBorder="1" applyAlignment="1">
      <alignment horizontal="center" vertical="center" wrapText="1"/>
    </xf>
    <xf numFmtId="0" fontId="24" fillId="2" borderId="2" xfId="0" applyFont="1" applyFill="1" applyBorder="1" applyAlignment="1">
      <alignment horizontal="right" vertical="center" wrapText="1"/>
    </xf>
    <xf numFmtId="0" fontId="24" fillId="2" borderId="3" xfId="0" applyFont="1" applyFill="1" applyBorder="1" applyAlignment="1">
      <alignment horizontal="right" vertical="center" wrapText="1"/>
    </xf>
    <xf numFmtId="0" fontId="24" fillId="2" borderId="4" xfId="0" applyFont="1" applyFill="1" applyBorder="1" applyAlignment="1">
      <alignment horizontal="right" vertical="center" wrapText="1"/>
    </xf>
    <xf numFmtId="0" fontId="28" fillId="7" borderId="2" xfId="0" applyFont="1" applyFill="1" applyBorder="1" applyAlignment="1">
      <alignment horizontal="left" vertical="center" wrapText="1"/>
    </xf>
    <xf numFmtId="0" fontId="28" fillId="7" borderId="3" xfId="0" applyFont="1" applyFill="1" applyBorder="1" applyAlignment="1">
      <alignment horizontal="left" vertical="center" wrapText="1"/>
    </xf>
    <xf numFmtId="0" fontId="4" fillId="7" borderId="2" xfId="0" applyFont="1" applyFill="1" applyBorder="1" applyAlignment="1">
      <alignment horizontal="left" vertical="top" wrapText="1"/>
    </xf>
    <xf numFmtId="0" fontId="4" fillId="7" borderId="3" xfId="0" applyFont="1" applyFill="1" applyBorder="1" applyAlignment="1">
      <alignment horizontal="left" vertical="top" wrapText="1"/>
    </xf>
    <xf numFmtId="0" fontId="4" fillId="7" borderId="2" xfId="0" applyFont="1" applyFill="1" applyBorder="1" applyAlignment="1">
      <alignment horizontal="left" vertical="center" wrapText="1"/>
    </xf>
    <xf numFmtId="0" fontId="4" fillId="7" borderId="3" xfId="0" applyFont="1" applyFill="1" applyBorder="1" applyAlignment="1">
      <alignment horizontal="left" vertic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2" xfId="0" applyFont="1" applyFill="1" applyBorder="1" applyAlignment="1">
      <alignment horizontal="right" vertical="top" wrapText="1"/>
    </xf>
    <xf numFmtId="0" fontId="5" fillId="5" borderId="3" xfId="0" applyFont="1" applyFill="1" applyBorder="1" applyAlignment="1">
      <alignment horizontal="right" vertical="top" wrapText="1"/>
    </xf>
    <xf numFmtId="0" fontId="5" fillId="5" borderId="4" xfId="0" applyFont="1" applyFill="1" applyBorder="1" applyAlignment="1">
      <alignment horizontal="right" vertical="top" wrapText="1"/>
    </xf>
    <xf numFmtId="0" fontId="5" fillId="5" borderId="2" xfId="0" applyFont="1" applyFill="1" applyBorder="1" applyAlignment="1">
      <alignment horizontal="center" vertical="top" wrapText="1"/>
    </xf>
    <xf numFmtId="0" fontId="5" fillId="5" borderId="3" xfId="0" applyFont="1" applyFill="1" applyBorder="1" applyAlignment="1">
      <alignment horizontal="center" vertical="top" wrapText="1"/>
    </xf>
    <xf numFmtId="0" fontId="5" fillId="5" borderId="4" xfId="0" applyFont="1" applyFill="1" applyBorder="1" applyAlignment="1">
      <alignment horizontal="center" vertical="top" wrapText="1"/>
    </xf>
    <xf numFmtId="0" fontId="28" fillId="7" borderId="22" xfId="0" applyFont="1" applyFill="1" applyBorder="1" applyAlignment="1">
      <alignment horizontal="left" vertical="center" wrapText="1"/>
    </xf>
    <xf numFmtId="0" fontId="28" fillId="7" borderId="21" xfId="0" applyFont="1" applyFill="1" applyBorder="1" applyAlignment="1">
      <alignment horizontal="left" vertical="center" wrapText="1"/>
    </xf>
    <xf numFmtId="0" fontId="5" fillId="5" borderId="18" xfId="0" applyFont="1" applyFill="1" applyBorder="1" applyAlignment="1">
      <alignment horizontal="right" vertical="center" wrapText="1"/>
    </xf>
    <xf numFmtId="0" fontId="5" fillId="5" borderId="19" xfId="0" applyFont="1" applyFill="1" applyBorder="1" applyAlignment="1">
      <alignment horizontal="right" vertical="center" wrapText="1"/>
    </xf>
    <xf numFmtId="0" fontId="5" fillId="5" borderId="25" xfId="0" applyFont="1" applyFill="1" applyBorder="1" applyAlignment="1">
      <alignment horizontal="right" vertical="center" wrapText="1"/>
    </xf>
    <xf numFmtId="0" fontId="54" fillId="0" borderId="2" xfId="0" applyFont="1" applyBorder="1" applyAlignment="1">
      <alignment horizontal="center" vertical="center" wrapText="1"/>
    </xf>
    <xf numFmtId="0" fontId="54" fillId="0" borderId="4" xfId="0" applyFont="1" applyBorder="1" applyAlignment="1">
      <alignment horizontal="center" vertical="center" wrapText="1"/>
    </xf>
    <xf numFmtId="0" fontId="24" fillId="0" borderId="1" xfId="0" applyFont="1" applyBorder="1" applyAlignment="1">
      <alignment horizontal="left" vertical="center"/>
    </xf>
    <xf numFmtId="0" fontId="0" fillId="0" borderId="19" xfId="0" applyBorder="1" applyAlignment="1">
      <alignment horizontal="center" vertical="center"/>
    </xf>
    <xf numFmtId="0" fontId="53" fillId="0" borderId="13" xfId="0" applyFont="1" applyBorder="1" applyAlignment="1">
      <alignment horizontal="center" vertical="center" wrapText="1"/>
    </xf>
    <xf numFmtId="0" fontId="53" fillId="0" borderId="14" xfId="0" applyFont="1" applyBorder="1" applyAlignment="1">
      <alignment horizontal="center" vertical="center" wrapText="1"/>
    </xf>
    <xf numFmtId="0" fontId="54" fillId="0" borderId="2" xfId="0" applyFont="1" applyBorder="1" applyAlignment="1">
      <alignment horizontal="center" vertical="center"/>
    </xf>
    <xf numFmtId="0" fontId="54" fillId="0" borderId="3" xfId="0" applyFont="1" applyBorder="1" applyAlignment="1">
      <alignment horizontal="center" vertical="center"/>
    </xf>
    <xf numFmtId="0" fontId="55" fillId="0" borderId="1" xfId="0" applyFont="1" applyBorder="1" applyAlignment="1">
      <alignment horizontal="center" vertical="center" wrapText="1"/>
    </xf>
    <xf numFmtId="0" fontId="55" fillId="0" borderId="1" xfId="0" applyFont="1" applyBorder="1" applyAlignment="1">
      <alignment horizontal="center" vertical="center"/>
    </xf>
    <xf numFmtId="0" fontId="11" fillId="5" borderId="13" xfId="0" applyFont="1" applyFill="1" applyBorder="1" applyAlignment="1">
      <alignment horizontal="center" vertical="center" wrapText="1"/>
    </xf>
    <xf numFmtId="0" fontId="11" fillId="5" borderId="14" xfId="0" applyFont="1" applyFill="1" applyBorder="1" applyAlignment="1">
      <alignment horizontal="center" vertical="center" wrapText="1"/>
    </xf>
    <xf numFmtId="0" fontId="11" fillId="5" borderId="2" xfId="0" applyFont="1" applyFill="1" applyBorder="1" applyAlignment="1">
      <alignment horizontal="center" vertical="center" wrapText="1"/>
    </xf>
    <xf numFmtId="0" fontId="11" fillId="5" borderId="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1" xfId="0" applyFont="1" applyFill="1" applyBorder="1" applyAlignment="1">
      <alignment horizontal="center" vertical="center" wrapText="1"/>
    </xf>
    <xf numFmtId="0" fontId="36" fillId="2" borderId="1" xfId="0" applyFont="1" applyFill="1" applyBorder="1" applyAlignment="1">
      <alignment horizontal="left" vertical="center" wrapText="1"/>
    </xf>
    <xf numFmtId="0" fontId="36" fillId="2" borderId="2" xfId="0" applyFont="1" applyFill="1" applyBorder="1" applyAlignment="1">
      <alignment horizontal="center" vertical="center"/>
    </xf>
    <xf numFmtId="0" fontId="36" fillId="2" borderId="4" xfId="0" applyFont="1" applyFill="1" applyBorder="1" applyAlignment="1">
      <alignment horizontal="center" vertical="center"/>
    </xf>
    <xf numFmtId="0" fontId="36" fillId="2" borderId="3" xfId="0" applyFont="1" applyFill="1" applyBorder="1" applyAlignment="1">
      <alignment horizontal="center" vertical="center"/>
    </xf>
    <xf numFmtId="0" fontId="36" fillId="2" borderId="1" xfId="0" applyFont="1" applyFill="1" applyBorder="1" applyAlignment="1">
      <alignment horizontal="center" vertical="center" wrapText="1"/>
    </xf>
    <xf numFmtId="0" fontId="32" fillId="0" borderId="1" xfId="0" applyFont="1" applyBorder="1" applyAlignment="1">
      <alignment horizontal="center" vertical="top"/>
    </xf>
    <xf numFmtId="0" fontId="36" fillId="2" borderId="1" xfId="0" applyFont="1" applyFill="1" applyBorder="1" applyAlignment="1">
      <alignment horizontal="center" vertical="top" wrapText="1"/>
    </xf>
    <xf numFmtId="0" fontId="35" fillId="2" borderId="1" xfId="0" applyFont="1" applyFill="1" applyBorder="1" applyAlignment="1">
      <alignment horizontal="center" vertical="top"/>
    </xf>
    <xf numFmtId="0" fontId="36" fillId="2" borderId="1" xfId="0" applyFont="1" applyFill="1" applyBorder="1" applyAlignment="1">
      <alignment horizontal="left" vertical="top" wrapText="1"/>
    </xf>
    <xf numFmtId="0" fontId="36" fillId="13" borderId="1" xfId="0" applyFont="1" applyFill="1" applyBorder="1" applyAlignment="1">
      <alignment horizontal="left" vertical="center" wrapText="1"/>
    </xf>
    <xf numFmtId="0" fontId="36" fillId="13" borderId="9" xfId="0" applyFont="1" applyFill="1" applyBorder="1" applyAlignment="1">
      <alignment horizontal="left" vertical="center" wrapText="1"/>
    </xf>
    <xf numFmtId="0" fontId="36" fillId="13" borderId="8" xfId="0" applyFont="1" applyFill="1" applyBorder="1" applyAlignment="1">
      <alignment horizontal="center" vertical="center" wrapText="1"/>
    </xf>
    <xf numFmtId="0" fontId="36" fillId="13" borderId="1" xfId="0" applyFont="1" applyFill="1" applyBorder="1" applyAlignment="1">
      <alignment horizontal="center" vertical="center" wrapText="1"/>
    </xf>
    <xf numFmtId="0" fontId="36" fillId="13" borderId="9" xfId="0" applyFont="1" applyFill="1" applyBorder="1" applyAlignment="1">
      <alignment horizontal="center" vertical="center" wrapText="1"/>
    </xf>
    <xf numFmtId="0" fontId="36" fillId="3" borderId="8" xfId="0" applyFont="1" applyFill="1" applyBorder="1" applyAlignment="1">
      <alignment horizontal="center" vertical="center" wrapText="1"/>
    </xf>
    <xf numFmtId="0" fontId="36" fillId="3" borderId="1" xfId="0" applyFont="1" applyFill="1" applyBorder="1" applyAlignment="1">
      <alignment horizontal="center" vertical="center" wrapText="1"/>
    </xf>
    <xf numFmtId="0" fontId="36" fillId="3" borderId="9" xfId="0" applyFont="1" applyFill="1" applyBorder="1" applyAlignment="1">
      <alignment horizontal="center" vertical="center" wrapText="1"/>
    </xf>
    <xf numFmtId="0" fontId="59" fillId="12" borderId="5" xfId="0" applyFont="1" applyFill="1" applyBorder="1" applyAlignment="1">
      <alignment horizontal="center" vertical="center" wrapText="1"/>
    </xf>
    <xf numFmtId="0" fontId="59" fillId="12" borderId="6" xfId="0" applyFont="1" applyFill="1" applyBorder="1" applyAlignment="1">
      <alignment horizontal="center" vertical="center" wrapText="1"/>
    </xf>
    <xf numFmtId="0" fontId="59" fillId="12" borderId="7" xfId="0" applyFont="1" applyFill="1" applyBorder="1" applyAlignment="1">
      <alignment horizontal="center" vertical="center" wrapText="1"/>
    </xf>
  </cellXfs>
  <cellStyles count="12">
    <cellStyle name="Moeda" xfId="2" builtinId="4"/>
    <cellStyle name="Moeda 2" xfId="8"/>
    <cellStyle name="Moeda 4" xfId="5"/>
    <cellStyle name="Normal" xfId="0" builtinId="0"/>
    <cellStyle name="Normal 2" xfId="6"/>
    <cellStyle name="Normal 3" xfId="9"/>
    <cellStyle name="Normal 3 2" xfId="10"/>
    <cellStyle name="Normal 4" xfId="3"/>
    <cellStyle name="Normal 6" xfId="4"/>
    <cellStyle name="Porcentagem" xfId="11" builtinId="5"/>
    <cellStyle name="Porcentagem 4" xfId="7"/>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Times New Roman"/>
        <a:ea typeface="Times New Roman"/>
        <a:cs typeface="Times New Roman"/>
      </a:majorFont>
      <a:minorFont>
        <a:latin typeface="Times New Roman"/>
        <a:ea typeface="Times New Roman"/>
        <a:cs typeface="Times New Roma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83"/>
  <sheetViews>
    <sheetView topLeftCell="A23" zoomScale="110" zoomScaleNormal="110" workbookViewId="0">
      <selection activeCell="G43" sqref="G43"/>
    </sheetView>
  </sheetViews>
  <sheetFormatPr defaultColWidth="14.5" defaultRowHeight="15" customHeight="1" x14ac:dyDescent="0.2"/>
  <cols>
    <col min="1" max="1" width="10" style="30" customWidth="1"/>
    <col min="2" max="2" width="83.5" style="30" customWidth="1"/>
    <col min="3" max="3" width="21" style="30" customWidth="1"/>
    <col min="4" max="4" width="17" style="30" customWidth="1"/>
    <col min="5" max="5" width="20.6640625" style="30" customWidth="1"/>
    <col min="6" max="6" width="14.5" style="30" customWidth="1"/>
    <col min="7" max="7" width="22.6640625" style="30" customWidth="1"/>
    <col min="8" max="8" width="29.83203125" style="30" customWidth="1"/>
    <col min="9" max="9" width="15.6640625" style="30" customWidth="1"/>
    <col min="10" max="10" width="31" style="30" customWidth="1"/>
    <col min="11" max="11" width="46.6640625" style="30" customWidth="1"/>
    <col min="12" max="12" width="30" style="30" customWidth="1"/>
    <col min="13" max="13" width="26.1640625" style="30" customWidth="1"/>
    <col min="14" max="14" width="27.33203125" style="30" customWidth="1"/>
    <col min="15" max="15" width="18.6640625" style="30" customWidth="1"/>
    <col min="16" max="16" width="27" style="30" customWidth="1"/>
    <col min="17" max="17" width="17.1640625" style="30" customWidth="1"/>
    <col min="18" max="26" width="8.6640625" style="30" customWidth="1"/>
    <col min="27" max="16384" width="14.5" style="30"/>
  </cols>
  <sheetData>
    <row r="1" spans="1:7" ht="16.5" customHeight="1" thickBot="1" x14ac:dyDescent="0.25">
      <c r="A1" s="265" t="s">
        <v>1974</v>
      </c>
      <c r="B1" s="265"/>
      <c r="C1" s="265"/>
      <c r="D1" s="265"/>
      <c r="E1" s="265"/>
      <c r="F1" s="265"/>
      <c r="G1" s="265"/>
    </row>
    <row r="2" spans="1:7" ht="54" customHeight="1" x14ac:dyDescent="0.2">
      <c r="A2" s="260" t="s">
        <v>918</v>
      </c>
      <c r="B2" s="261"/>
      <c r="C2" s="75" t="s">
        <v>1918</v>
      </c>
      <c r="D2" s="75" t="s">
        <v>1919</v>
      </c>
      <c r="E2" s="75" t="s">
        <v>1928</v>
      </c>
      <c r="F2" s="75" t="s">
        <v>919</v>
      </c>
      <c r="G2" s="76" t="s">
        <v>920</v>
      </c>
    </row>
    <row r="3" spans="1:7" ht="24" customHeight="1" x14ac:dyDescent="0.2">
      <c r="A3" s="65" t="s">
        <v>0</v>
      </c>
      <c r="B3" s="81" t="s">
        <v>921</v>
      </c>
      <c r="C3" s="64" t="s">
        <v>922</v>
      </c>
      <c r="D3" s="64" t="s">
        <v>923</v>
      </c>
      <c r="E3" s="64" t="s">
        <v>924</v>
      </c>
      <c r="F3" s="64" t="s">
        <v>925</v>
      </c>
      <c r="G3" s="77" t="s">
        <v>926</v>
      </c>
    </row>
    <row r="4" spans="1:7" s="50" customFormat="1" ht="20.100000000000001" customHeight="1" x14ac:dyDescent="0.2">
      <c r="A4" s="65" t="s">
        <v>101</v>
      </c>
      <c r="B4" s="66" t="s">
        <v>1920</v>
      </c>
      <c r="C4" s="116">
        <f>'1.1 Engenheiro Eletricista'!E98</f>
        <v>22412.872777244724</v>
      </c>
      <c r="D4" s="67">
        <v>1</v>
      </c>
      <c r="E4" s="116">
        <f t="shared" ref="E4:E15" si="0">C4*D4</f>
        <v>22412.872777244724</v>
      </c>
      <c r="F4" s="70">
        <v>2</v>
      </c>
      <c r="G4" s="116">
        <f t="shared" ref="G4:G15" si="1">E4*F4</f>
        <v>44825.745554489447</v>
      </c>
    </row>
    <row r="5" spans="1:7" ht="20.100000000000001" customHeight="1" x14ac:dyDescent="0.2">
      <c r="A5" s="65" t="s">
        <v>103</v>
      </c>
      <c r="B5" s="69" t="s">
        <v>1921</v>
      </c>
      <c r="C5" s="116">
        <f>'1.2 Encarregado'!E99</f>
        <v>9395.9810798008311</v>
      </c>
      <c r="D5" s="67">
        <v>1</v>
      </c>
      <c r="E5" s="116">
        <f t="shared" si="0"/>
        <v>9395.9810798008311</v>
      </c>
      <c r="F5" s="70">
        <v>1</v>
      </c>
      <c r="G5" s="116">
        <f t="shared" si="1"/>
        <v>9395.9810798008311</v>
      </c>
    </row>
    <row r="6" spans="1:7" ht="20.100000000000001" customHeight="1" x14ac:dyDescent="0.2">
      <c r="A6" s="65" t="s">
        <v>105</v>
      </c>
      <c r="B6" s="66" t="s">
        <v>1922</v>
      </c>
      <c r="C6" s="116">
        <f>'1.3 Bombeiro'!E98</f>
        <v>8287.3501521143353</v>
      </c>
      <c r="D6" s="67">
        <v>1</v>
      </c>
      <c r="E6" s="116">
        <f t="shared" si="0"/>
        <v>8287.3501521143353</v>
      </c>
      <c r="F6" s="71">
        <v>2</v>
      </c>
      <c r="G6" s="116">
        <f t="shared" si="1"/>
        <v>16574.700304228671</v>
      </c>
    </row>
    <row r="7" spans="1:7" ht="20.100000000000001" customHeight="1" x14ac:dyDescent="0.2">
      <c r="A7" s="65" t="s">
        <v>106</v>
      </c>
      <c r="B7" s="66" t="s">
        <v>1923</v>
      </c>
      <c r="C7" s="116">
        <f>'1.4 Marceneiro'!E98</f>
        <v>6475.2205275451361</v>
      </c>
      <c r="D7" s="67">
        <v>1</v>
      </c>
      <c r="E7" s="116">
        <f t="shared" si="0"/>
        <v>6475.2205275451361</v>
      </c>
      <c r="F7" s="68">
        <v>3</v>
      </c>
      <c r="G7" s="116">
        <f t="shared" si="1"/>
        <v>19425.66158263541</v>
      </c>
    </row>
    <row r="8" spans="1:7" ht="20.100000000000001" customHeight="1" x14ac:dyDescent="0.2">
      <c r="A8" s="65" t="s">
        <v>107</v>
      </c>
      <c r="B8" s="66" t="s">
        <v>1924</v>
      </c>
      <c r="C8" s="116">
        <f>'1.5 Ajudante'!E98</f>
        <v>5005.8607312723152</v>
      </c>
      <c r="D8" s="67">
        <v>1</v>
      </c>
      <c r="E8" s="116">
        <f t="shared" si="0"/>
        <v>5005.8607312723152</v>
      </c>
      <c r="F8" s="68">
        <v>4</v>
      </c>
      <c r="G8" s="116">
        <f t="shared" si="1"/>
        <v>20023.442925089261</v>
      </c>
    </row>
    <row r="9" spans="1:7" ht="20.100000000000001" customHeight="1" x14ac:dyDescent="0.2">
      <c r="A9" s="65" t="s">
        <v>108</v>
      </c>
      <c r="B9" s="78" t="s">
        <v>1925</v>
      </c>
      <c r="C9" s="116">
        <f>'1.6 Téc em Áudio '!E98</f>
        <v>7776.3438660274069</v>
      </c>
      <c r="D9" s="67">
        <v>1</v>
      </c>
      <c r="E9" s="116">
        <f t="shared" si="0"/>
        <v>7776.3438660274069</v>
      </c>
      <c r="F9" s="72">
        <v>2</v>
      </c>
      <c r="G9" s="116">
        <f t="shared" si="1"/>
        <v>15552.687732054814</v>
      </c>
    </row>
    <row r="10" spans="1:7" ht="20.100000000000001" customHeight="1" x14ac:dyDescent="0.2">
      <c r="A10" s="65" t="s">
        <v>109</v>
      </c>
      <c r="B10" s="78" t="s">
        <v>1926</v>
      </c>
      <c r="C10" s="116">
        <f>'1.7 Técnico Eletromecânico '!E98</f>
        <v>7422.0498900775219</v>
      </c>
      <c r="D10" s="67">
        <v>1</v>
      </c>
      <c r="E10" s="116">
        <f t="shared" si="0"/>
        <v>7422.0498900775219</v>
      </c>
      <c r="F10" s="72">
        <v>1</v>
      </c>
      <c r="G10" s="116">
        <f t="shared" si="1"/>
        <v>7422.0498900775219</v>
      </c>
    </row>
    <row r="11" spans="1:7" ht="24.75" customHeight="1" x14ac:dyDescent="0.2">
      <c r="A11" s="65" t="s">
        <v>110</v>
      </c>
      <c r="B11" s="79" t="s">
        <v>1927</v>
      </c>
      <c r="C11" s="116">
        <f>'1.8 Eletricista'!E98</f>
        <v>7487.5426927414956</v>
      </c>
      <c r="D11" s="67">
        <v>1</v>
      </c>
      <c r="E11" s="116">
        <f t="shared" si="0"/>
        <v>7487.5426927414956</v>
      </c>
      <c r="F11" s="72">
        <v>3</v>
      </c>
      <c r="G11" s="116">
        <f t="shared" si="1"/>
        <v>22462.628078224487</v>
      </c>
    </row>
    <row r="12" spans="1:7" ht="20.100000000000001" customHeight="1" x14ac:dyDescent="0.2">
      <c r="A12" s="65" t="s">
        <v>111</v>
      </c>
      <c r="B12" s="66" t="s">
        <v>895</v>
      </c>
      <c r="C12" s="116">
        <f>'1.9 Eletricista Plant.Diu12x36'!E98</f>
        <v>7055.0612152579652</v>
      </c>
      <c r="D12" s="67">
        <v>1</v>
      </c>
      <c r="E12" s="116">
        <f t="shared" si="0"/>
        <v>7055.0612152579652</v>
      </c>
      <c r="F12" s="72">
        <v>2</v>
      </c>
      <c r="G12" s="116">
        <f t="shared" si="1"/>
        <v>14110.12243051593</v>
      </c>
    </row>
    <row r="13" spans="1:7" ht="20.100000000000001" customHeight="1" x14ac:dyDescent="0.2">
      <c r="A13" s="65" t="s">
        <v>112</v>
      </c>
      <c r="B13" s="66" t="s">
        <v>896</v>
      </c>
      <c r="C13" s="116">
        <f>'1.10 Eletri Plant.Not 12x36'!E98</f>
        <v>7486.9838006096625</v>
      </c>
      <c r="D13" s="67">
        <v>1</v>
      </c>
      <c r="E13" s="116">
        <f t="shared" si="0"/>
        <v>7486.9838006096625</v>
      </c>
      <c r="F13" s="72">
        <v>2</v>
      </c>
      <c r="G13" s="116">
        <f t="shared" si="1"/>
        <v>14973.967601219325</v>
      </c>
    </row>
    <row r="14" spans="1:7" ht="20.100000000000001" customHeight="1" x14ac:dyDescent="0.2">
      <c r="A14" s="65" t="s">
        <v>113</v>
      </c>
      <c r="B14" s="66" t="s">
        <v>894</v>
      </c>
      <c r="C14" s="116">
        <f>'1.11 Ajud.Elet.Pla.Not 12x36'!E98</f>
        <v>5014.5740744759905</v>
      </c>
      <c r="D14" s="67">
        <v>1</v>
      </c>
      <c r="E14" s="116">
        <f t="shared" si="0"/>
        <v>5014.5740744759905</v>
      </c>
      <c r="F14" s="72">
        <v>2</v>
      </c>
      <c r="G14" s="116">
        <f t="shared" si="1"/>
        <v>10029.148148951981</v>
      </c>
    </row>
    <row r="15" spans="1:7" ht="20.100000000000001" customHeight="1" x14ac:dyDescent="0.2">
      <c r="A15" s="65" t="s">
        <v>114</v>
      </c>
      <c r="B15" s="73" t="s">
        <v>900</v>
      </c>
      <c r="C15" s="116">
        <f>'1.12 Assistente Administrativo'!E98</f>
        <v>6184.1804585284472</v>
      </c>
      <c r="D15" s="67">
        <v>1</v>
      </c>
      <c r="E15" s="116">
        <f t="shared" si="0"/>
        <v>6184.1804585284472</v>
      </c>
      <c r="F15" s="74">
        <v>1</v>
      </c>
      <c r="G15" s="116">
        <f t="shared" si="1"/>
        <v>6184.1804585284472</v>
      </c>
    </row>
    <row r="16" spans="1:7" ht="21.75" customHeight="1" x14ac:dyDescent="0.2">
      <c r="A16" s="259" t="s">
        <v>933</v>
      </c>
      <c r="B16" s="259"/>
      <c r="C16" s="259"/>
      <c r="D16" s="259"/>
      <c r="E16" s="259"/>
      <c r="F16" s="64">
        <f>SUM(F4:F15)</f>
        <v>25</v>
      </c>
      <c r="G16" s="117">
        <f>SUM(G4:G15)</f>
        <v>200980.31578581617</v>
      </c>
    </row>
    <row r="17" spans="1:7" ht="16.5" customHeight="1" x14ac:dyDescent="0.2">
      <c r="A17" s="264"/>
      <c r="B17" s="264"/>
      <c r="C17" s="264"/>
      <c r="D17" s="264"/>
      <c r="E17" s="264"/>
      <c r="F17" s="264"/>
      <c r="G17" s="264"/>
    </row>
    <row r="18" spans="1:7" ht="24.75" customHeight="1" x14ac:dyDescent="0.2">
      <c r="A18" s="262" t="s">
        <v>1907</v>
      </c>
      <c r="B18" s="263"/>
      <c r="C18" s="263"/>
      <c r="D18" s="263"/>
      <c r="E18" s="263"/>
      <c r="F18" s="263"/>
      <c r="G18" s="263"/>
    </row>
    <row r="19" spans="1:7" ht="24.75" customHeight="1" x14ac:dyDescent="0.2">
      <c r="A19" s="266" t="s">
        <v>927</v>
      </c>
      <c r="B19" s="267"/>
      <c r="C19" s="267"/>
      <c r="D19" s="267"/>
      <c r="E19" s="267"/>
      <c r="F19" s="267"/>
      <c r="G19" s="268"/>
    </row>
    <row r="20" spans="1:7" ht="20.100000000000001" customHeight="1" x14ac:dyDescent="0.2">
      <c r="A20" s="80"/>
      <c r="B20" s="269" t="s">
        <v>928</v>
      </c>
      <c r="C20" s="270"/>
      <c r="D20" s="270"/>
      <c r="E20" s="270"/>
      <c r="F20" s="271"/>
      <c r="G20" s="272" t="s">
        <v>4</v>
      </c>
    </row>
    <row r="21" spans="1:7" ht="20.100000000000001" customHeight="1" x14ac:dyDescent="0.2">
      <c r="A21" s="118" t="s">
        <v>0</v>
      </c>
      <c r="B21" s="269" t="s">
        <v>929</v>
      </c>
      <c r="C21" s="270"/>
      <c r="D21" s="270"/>
      <c r="E21" s="270"/>
      <c r="F21" s="271"/>
      <c r="G21" s="273"/>
    </row>
    <row r="22" spans="1:7" ht="20.100000000000001" customHeight="1" x14ac:dyDescent="0.2">
      <c r="A22" s="65" t="s">
        <v>101</v>
      </c>
      <c r="B22" s="249" t="s">
        <v>898</v>
      </c>
      <c r="C22" s="250"/>
      <c r="D22" s="250"/>
      <c r="E22" s="250"/>
      <c r="F22" s="251"/>
      <c r="G22" s="116">
        <f t="shared" ref="G22:G34" si="2">G4</f>
        <v>44825.745554489447</v>
      </c>
    </row>
    <row r="23" spans="1:7" ht="20.100000000000001" customHeight="1" x14ac:dyDescent="0.2">
      <c r="A23" s="65" t="s">
        <v>103</v>
      </c>
      <c r="B23" s="249" t="s">
        <v>897</v>
      </c>
      <c r="C23" s="250"/>
      <c r="D23" s="250"/>
      <c r="E23" s="250"/>
      <c r="F23" s="251"/>
      <c r="G23" s="116">
        <f t="shared" si="2"/>
        <v>9395.9810798008311</v>
      </c>
    </row>
    <row r="24" spans="1:7" ht="20.100000000000001" customHeight="1" x14ac:dyDescent="0.2">
      <c r="A24" s="65" t="s">
        <v>105</v>
      </c>
      <c r="B24" s="249" t="s">
        <v>889</v>
      </c>
      <c r="C24" s="250"/>
      <c r="D24" s="250"/>
      <c r="E24" s="250"/>
      <c r="F24" s="251"/>
      <c r="G24" s="116">
        <f t="shared" si="2"/>
        <v>16574.700304228671</v>
      </c>
    </row>
    <row r="25" spans="1:7" ht="20.100000000000001" customHeight="1" x14ac:dyDescent="0.2">
      <c r="A25" s="65" t="s">
        <v>106</v>
      </c>
      <c r="B25" s="249" t="s">
        <v>890</v>
      </c>
      <c r="C25" s="250"/>
      <c r="D25" s="250"/>
      <c r="E25" s="250"/>
      <c r="F25" s="251"/>
      <c r="G25" s="116">
        <f t="shared" si="2"/>
        <v>19425.66158263541</v>
      </c>
    </row>
    <row r="26" spans="1:7" ht="20.100000000000001" customHeight="1" x14ac:dyDescent="0.2">
      <c r="A26" s="65" t="s">
        <v>107</v>
      </c>
      <c r="B26" s="249" t="s">
        <v>891</v>
      </c>
      <c r="C26" s="250"/>
      <c r="D26" s="250"/>
      <c r="E26" s="250"/>
      <c r="F26" s="251"/>
      <c r="G26" s="116">
        <f t="shared" si="2"/>
        <v>20023.442925089261</v>
      </c>
    </row>
    <row r="27" spans="1:7" ht="20.100000000000001" customHeight="1" x14ac:dyDescent="0.2">
      <c r="A27" s="65" t="s">
        <v>108</v>
      </c>
      <c r="B27" s="249" t="s">
        <v>892</v>
      </c>
      <c r="C27" s="250"/>
      <c r="D27" s="250"/>
      <c r="E27" s="250"/>
      <c r="F27" s="251"/>
      <c r="G27" s="116">
        <f t="shared" si="2"/>
        <v>15552.687732054814</v>
      </c>
    </row>
    <row r="28" spans="1:7" ht="20.100000000000001" customHeight="1" x14ac:dyDescent="0.2">
      <c r="A28" s="65" t="s">
        <v>109</v>
      </c>
      <c r="B28" s="249" t="s">
        <v>899</v>
      </c>
      <c r="C28" s="250"/>
      <c r="D28" s="250"/>
      <c r="E28" s="250"/>
      <c r="F28" s="251"/>
      <c r="G28" s="116">
        <f t="shared" si="2"/>
        <v>7422.0498900775219</v>
      </c>
    </row>
    <row r="29" spans="1:7" ht="20.100000000000001" customHeight="1" x14ac:dyDescent="0.2">
      <c r="A29" s="65" t="s">
        <v>110</v>
      </c>
      <c r="B29" s="249" t="s">
        <v>893</v>
      </c>
      <c r="C29" s="250"/>
      <c r="D29" s="250"/>
      <c r="E29" s="250"/>
      <c r="F29" s="251"/>
      <c r="G29" s="116">
        <f t="shared" si="2"/>
        <v>22462.628078224487</v>
      </c>
    </row>
    <row r="30" spans="1:7" ht="20.100000000000001" customHeight="1" x14ac:dyDescent="0.2">
      <c r="A30" s="65" t="s">
        <v>111</v>
      </c>
      <c r="B30" s="249" t="s">
        <v>895</v>
      </c>
      <c r="C30" s="250"/>
      <c r="D30" s="250"/>
      <c r="E30" s="250"/>
      <c r="F30" s="251"/>
      <c r="G30" s="116">
        <f t="shared" si="2"/>
        <v>14110.12243051593</v>
      </c>
    </row>
    <row r="31" spans="1:7" ht="20.100000000000001" customHeight="1" x14ac:dyDescent="0.2">
      <c r="A31" s="65" t="s">
        <v>112</v>
      </c>
      <c r="B31" s="249" t="s">
        <v>896</v>
      </c>
      <c r="C31" s="250"/>
      <c r="D31" s="250"/>
      <c r="E31" s="250"/>
      <c r="F31" s="251"/>
      <c r="G31" s="116">
        <f t="shared" si="2"/>
        <v>14973.967601219325</v>
      </c>
    </row>
    <row r="32" spans="1:7" ht="20.100000000000001" customHeight="1" x14ac:dyDescent="0.2">
      <c r="A32" s="65" t="s">
        <v>113</v>
      </c>
      <c r="B32" s="249" t="s">
        <v>894</v>
      </c>
      <c r="C32" s="250"/>
      <c r="D32" s="250"/>
      <c r="E32" s="250"/>
      <c r="F32" s="251"/>
      <c r="G32" s="116">
        <f t="shared" si="2"/>
        <v>10029.148148951981</v>
      </c>
    </row>
    <row r="33" spans="1:8" ht="20.100000000000001" customHeight="1" x14ac:dyDescent="0.2">
      <c r="A33" s="65" t="s">
        <v>114</v>
      </c>
      <c r="B33" s="249" t="s">
        <v>900</v>
      </c>
      <c r="C33" s="250"/>
      <c r="D33" s="250"/>
      <c r="E33" s="250"/>
      <c r="F33" s="251"/>
      <c r="G33" s="116">
        <f t="shared" si="2"/>
        <v>6184.1804585284472</v>
      </c>
    </row>
    <row r="34" spans="1:8" ht="20.100000000000001" customHeight="1" x14ac:dyDescent="0.2">
      <c r="A34" s="115"/>
      <c r="B34" s="252" t="s">
        <v>930</v>
      </c>
      <c r="C34" s="253"/>
      <c r="D34" s="253"/>
      <c r="E34" s="253"/>
      <c r="F34" s="254"/>
      <c r="G34" s="117">
        <f t="shared" si="2"/>
        <v>200980.31578581617</v>
      </c>
      <c r="H34" s="211"/>
    </row>
    <row r="35" spans="1:8" ht="20.100000000000001" customHeight="1" x14ac:dyDescent="0.2">
      <c r="A35" s="115"/>
      <c r="B35" s="252" t="s">
        <v>1973</v>
      </c>
      <c r="C35" s="253"/>
      <c r="D35" s="253"/>
      <c r="E35" s="253"/>
      <c r="F35" s="254"/>
      <c r="G35" s="117">
        <f>G34*36</f>
        <v>7235291.3682893822</v>
      </c>
      <c r="H35" s="211"/>
    </row>
    <row r="36" spans="1:8" ht="15.95" customHeight="1" x14ac:dyDescent="0.2">
      <c r="A36" s="277" t="s">
        <v>1929</v>
      </c>
      <c r="B36" s="277"/>
      <c r="C36" s="277"/>
      <c r="D36" s="277"/>
      <c r="E36" s="277"/>
      <c r="F36" s="277"/>
      <c r="G36" s="277"/>
    </row>
    <row r="37" spans="1:8" ht="28.5" customHeight="1" x14ac:dyDescent="0.2">
      <c r="A37" s="255"/>
      <c r="B37" s="255"/>
      <c r="C37" s="255"/>
      <c r="D37" s="255"/>
      <c r="E37" s="255"/>
      <c r="F37" s="255"/>
      <c r="G37" s="255"/>
    </row>
    <row r="38" spans="1:8" ht="20.100000000000001" customHeight="1" x14ac:dyDescent="0.2">
      <c r="A38" s="275" t="s">
        <v>1901</v>
      </c>
      <c r="B38" s="276"/>
      <c r="C38" s="276"/>
      <c r="D38" s="276"/>
      <c r="E38" s="276"/>
      <c r="F38" s="276"/>
      <c r="G38" s="276"/>
    </row>
    <row r="39" spans="1:8" ht="20.100000000000001" customHeight="1" x14ac:dyDescent="0.2">
      <c r="A39" s="256"/>
      <c r="B39" s="256"/>
      <c r="C39" s="256"/>
      <c r="D39" s="256"/>
      <c r="E39" s="256"/>
      <c r="F39" s="256"/>
      <c r="G39" s="256"/>
    </row>
    <row r="40" spans="1:8" ht="20.100000000000001" customHeight="1" x14ac:dyDescent="0.2">
      <c r="A40" s="274" t="s">
        <v>928</v>
      </c>
      <c r="B40" s="274"/>
      <c r="C40" s="274"/>
      <c r="D40" s="119" t="s">
        <v>1902</v>
      </c>
      <c r="E40" s="257" t="s">
        <v>1903</v>
      </c>
      <c r="F40" s="258"/>
      <c r="G40" s="119" t="s">
        <v>1985</v>
      </c>
    </row>
    <row r="41" spans="1:8" ht="20.100000000000001" customHeight="1" x14ac:dyDescent="0.2">
      <c r="A41" s="248" t="s">
        <v>1904</v>
      </c>
      <c r="B41" s="248"/>
      <c r="C41" s="248"/>
      <c r="D41" s="120">
        <f>G34</f>
        <v>200980.31578581617</v>
      </c>
      <c r="E41" s="246">
        <f>D41*12</f>
        <v>2411763.7894297941</v>
      </c>
      <c r="F41" s="247"/>
      <c r="G41" s="122">
        <f>D41*36</f>
        <v>7235291.3682893822</v>
      </c>
    </row>
    <row r="42" spans="1:8" ht="20.100000000000001" customHeight="1" x14ac:dyDescent="0.2">
      <c r="A42" s="248" t="s">
        <v>1905</v>
      </c>
      <c r="B42" s="248"/>
      <c r="C42" s="248"/>
      <c r="D42" s="120">
        <f>'Materias_Serviços Gerais'!H605</f>
        <v>40378.003442149995</v>
      </c>
      <c r="E42" s="246">
        <f>D42*12</f>
        <v>484536.04130579997</v>
      </c>
      <c r="F42" s="247"/>
      <c r="G42" s="122">
        <f>D42*36</f>
        <v>1453608.1239173999</v>
      </c>
    </row>
    <row r="43" spans="1:8" ht="20.100000000000001" customHeight="1" x14ac:dyDescent="0.2">
      <c r="A43" s="248" t="s">
        <v>2084</v>
      </c>
      <c r="B43" s="248"/>
      <c r="C43" s="248"/>
      <c r="D43" s="121">
        <f>SUM(D41:D42)</f>
        <v>241358.31922796616</v>
      </c>
      <c r="E43" s="246">
        <f>D43*12</f>
        <v>2896299.830735594</v>
      </c>
      <c r="F43" s="247"/>
      <c r="G43" s="122">
        <f>SUM(G41:G42)</f>
        <v>8688899.4922067821</v>
      </c>
    </row>
    <row r="44" spans="1:8" ht="15.95" customHeight="1" x14ac:dyDescent="0.2"/>
    <row r="45" spans="1:8" ht="14.25" x14ac:dyDescent="0.2"/>
    <row r="46" spans="1:8" ht="14.25" x14ac:dyDescent="0.2"/>
    <row r="47" spans="1:8" ht="14.25" x14ac:dyDescent="0.2"/>
    <row r="48" spans="1:8" ht="14.25" x14ac:dyDescent="0.2"/>
    <row r="49" ht="14.25" x14ac:dyDescent="0.2"/>
    <row r="50" ht="14.25" x14ac:dyDescent="0.2"/>
    <row r="51" ht="14.25" x14ac:dyDescent="0.2"/>
    <row r="52" ht="14.25" x14ac:dyDescent="0.2"/>
    <row r="53" ht="14.25" x14ac:dyDescent="0.2"/>
    <row r="54" ht="14.25" x14ac:dyDescent="0.2"/>
    <row r="55" ht="14.25" x14ac:dyDescent="0.2"/>
    <row r="56" ht="14.25" x14ac:dyDescent="0.2"/>
    <row r="57" ht="14.25" x14ac:dyDescent="0.2"/>
    <row r="58" ht="14.25" x14ac:dyDescent="0.2"/>
    <row r="59" ht="14.25" x14ac:dyDescent="0.2"/>
    <row r="60" ht="14.25" x14ac:dyDescent="0.2"/>
    <row r="61" ht="14.25" x14ac:dyDescent="0.2"/>
    <row r="63" ht="14.25" x14ac:dyDescent="0.2"/>
    <row r="64" ht="14.25" x14ac:dyDescent="0.2"/>
    <row r="65" spans="1:3" ht="14.25" x14ac:dyDescent="0.2">
      <c r="A65" s="58"/>
      <c r="B65" s="59"/>
      <c r="C65" s="59"/>
    </row>
    <row r="66" spans="1:3" ht="14.25" x14ac:dyDescent="0.2">
      <c r="A66" s="58"/>
      <c r="B66" s="59"/>
      <c r="C66" s="59"/>
    </row>
    <row r="67" spans="1:3" ht="14.25" x14ac:dyDescent="0.2">
      <c r="A67" s="58"/>
      <c r="B67" s="59"/>
      <c r="C67" s="59"/>
    </row>
    <row r="68" spans="1:3" ht="14.25" x14ac:dyDescent="0.2"/>
    <row r="69" spans="1:3" ht="14.25" x14ac:dyDescent="0.2"/>
    <row r="70" spans="1:3" ht="14.25" x14ac:dyDescent="0.2"/>
    <row r="71" spans="1:3" ht="14.25" x14ac:dyDescent="0.2"/>
    <row r="72" spans="1:3" ht="14.25" x14ac:dyDescent="0.2"/>
    <row r="73" spans="1:3" ht="14.25" x14ac:dyDescent="0.2"/>
    <row r="74" spans="1:3" ht="14.25" x14ac:dyDescent="0.2"/>
    <row r="75" spans="1:3" ht="14.25" x14ac:dyDescent="0.2"/>
    <row r="76" spans="1:3" ht="14.25" x14ac:dyDescent="0.2"/>
    <row r="77" spans="1:3" ht="14.25" x14ac:dyDescent="0.2"/>
    <row r="78" spans="1:3" ht="14.25" x14ac:dyDescent="0.2"/>
    <row r="79" spans="1:3" ht="14.25" x14ac:dyDescent="0.2"/>
    <row r="80" spans="1:3" ht="14.25" x14ac:dyDescent="0.2"/>
    <row r="81" spans="1:9" ht="14.25" x14ac:dyDescent="0.2"/>
    <row r="82" spans="1:9" ht="14.25" x14ac:dyDescent="0.2"/>
    <row r="83" spans="1:9" ht="14.25" x14ac:dyDescent="0.2"/>
    <row r="84" spans="1:9" ht="14.25" x14ac:dyDescent="0.2"/>
    <row r="85" spans="1:9" ht="14.25" x14ac:dyDescent="0.2"/>
    <row r="86" spans="1:9" ht="14.25" x14ac:dyDescent="0.2">
      <c r="A86" s="60"/>
      <c r="B86" s="60"/>
      <c r="C86" s="60"/>
    </row>
    <row r="87" spans="1:9" ht="14.25" x14ac:dyDescent="0.2">
      <c r="A87" s="60"/>
      <c r="B87" s="60"/>
      <c r="C87" s="60"/>
    </row>
    <row r="88" spans="1:9" ht="14.25" x14ac:dyDescent="0.2">
      <c r="G88" s="61"/>
      <c r="H88" s="61"/>
      <c r="I88" s="61"/>
    </row>
    <row r="89" spans="1:9" ht="14.25" x14ac:dyDescent="0.2">
      <c r="G89" s="61"/>
      <c r="H89" s="61"/>
      <c r="I89" s="61"/>
    </row>
    <row r="90" spans="1:9" ht="14.25" customHeight="1" x14ac:dyDescent="0.2">
      <c r="G90" s="62"/>
    </row>
    <row r="91" spans="1:9" ht="14.25" x14ac:dyDescent="0.2">
      <c r="G91" s="61"/>
    </row>
    <row r="92" spans="1:9" ht="14.25" x14ac:dyDescent="0.2">
      <c r="G92" s="61"/>
    </row>
    <row r="93" spans="1:9" ht="14.25" x14ac:dyDescent="0.2">
      <c r="G93" s="61"/>
    </row>
    <row r="94" spans="1:9" ht="14.25" x14ac:dyDescent="0.2">
      <c r="G94" s="61"/>
    </row>
    <row r="95" spans="1:9" ht="14.25" x14ac:dyDescent="0.2">
      <c r="G95" s="61"/>
    </row>
    <row r="96" spans="1:9" ht="14.25" x14ac:dyDescent="0.2">
      <c r="G96" s="61"/>
    </row>
    <row r="97" spans="7:7" ht="14.25" x14ac:dyDescent="0.2">
      <c r="G97" s="49"/>
    </row>
    <row r="98" spans="7:7" ht="14.25" x14ac:dyDescent="0.2">
      <c r="G98" s="49"/>
    </row>
    <row r="99" spans="7:7" ht="14.25" x14ac:dyDescent="0.2"/>
    <row r="100" spans="7:7" ht="14.25" x14ac:dyDescent="0.2"/>
    <row r="101" spans="7:7" ht="14.25" x14ac:dyDescent="0.2"/>
    <row r="102" spans="7:7" ht="14.25" x14ac:dyDescent="0.2"/>
    <row r="103" spans="7:7" ht="14.25" x14ac:dyDescent="0.2"/>
    <row r="104" spans="7:7" ht="14.25" x14ac:dyDescent="0.2"/>
    <row r="105" spans="7:7" ht="14.25" x14ac:dyDescent="0.2"/>
    <row r="106" spans="7:7" ht="14.25" x14ac:dyDescent="0.2"/>
    <row r="107" spans="7:7" ht="14.25" x14ac:dyDescent="0.2"/>
    <row r="108" spans="7:7" ht="14.25" x14ac:dyDescent="0.2"/>
    <row r="109" spans="7:7" ht="14.25" x14ac:dyDescent="0.2"/>
    <row r="110" spans="7:7" ht="14.25" x14ac:dyDescent="0.2"/>
    <row r="111" spans="7:7" ht="14.25" x14ac:dyDescent="0.2"/>
    <row r="112" spans="7:7" ht="14.25" x14ac:dyDescent="0.2"/>
    <row r="113" ht="14.25" x14ac:dyDescent="0.2"/>
    <row r="114" ht="14.25" x14ac:dyDescent="0.2"/>
    <row r="115" ht="14.25" x14ac:dyDescent="0.2"/>
    <row r="116" ht="14.25" x14ac:dyDescent="0.2"/>
    <row r="117" ht="14.25" x14ac:dyDescent="0.2"/>
    <row r="118" ht="14.25" x14ac:dyDescent="0.2"/>
    <row r="119" ht="14.25" x14ac:dyDescent="0.2"/>
    <row r="120" ht="14.25" x14ac:dyDescent="0.2"/>
    <row r="121" ht="14.25" x14ac:dyDescent="0.2"/>
    <row r="122" ht="14.25" x14ac:dyDescent="0.2"/>
    <row r="123" ht="14.25" x14ac:dyDescent="0.2"/>
    <row r="124" ht="14.25" x14ac:dyDescent="0.2"/>
    <row r="125" ht="14.25" x14ac:dyDescent="0.2"/>
    <row r="126" ht="14.25" x14ac:dyDescent="0.2"/>
    <row r="127" ht="14.25" x14ac:dyDescent="0.2"/>
    <row r="128" ht="14.25" x14ac:dyDescent="0.2"/>
    <row r="129" ht="14.25" x14ac:dyDescent="0.2"/>
    <row r="130" ht="14.25" x14ac:dyDescent="0.2"/>
    <row r="131" ht="14.25" x14ac:dyDescent="0.2"/>
    <row r="132" ht="14.25" x14ac:dyDescent="0.2"/>
    <row r="133" ht="14.25" x14ac:dyDescent="0.2"/>
    <row r="134" ht="14.25" x14ac:dyDescent="0.2"/>
    <row r="135" ht="14.25" x14ac:dyDescent="0.2"/>
    <row r="136" ht="14.25" x14ac:dyDescent="0.2"/>
    <row r="137" ht="14.25" x14ac:dyDescent="0.2"/>
    <row r="138" ht="14.25" x14ac:dyDescent="0.2"/>
    <row r="139" ht="14.25" x14ac:dyDescent="0.2"/>
    <row r="140" ht="14.25" x14ac:dyDescent="0.2"/>
    <row r="141" ht="14.25" x14ac:dyDescent="0.2"/>
    <row r="142" ht="14.25" x14ac:dyDescent="0.2"/>
    <row r="143" ht="14.25" x14ac:dyDescent="0.2"/>
    <row r="144" ht="14.25" x14ac:dyDescent="0.2"/>
    <row r="145" ht="14.25" x14ac:dyDescent="0.2"/>
    <row r="146" ht="14.25" x14ac:dyDescent="0.2"/>
    <row r="147" ht="14.25" x14ac:dyDescent="0.2"/>
    <row r="148" ht="14.25" x14ac:dyDescent="0.2"/>
    <row r="149" ht="14.25" x14ac:dyDescent="0.2"/>
    <row r="150" ht="14.25" x14ac:dyDescent="0.2"/>
    <row r="151" ht="14.25" x14ac:dyDescent="0.2"/>
    <row r="152" ht="14.25" x14ac:dyDescent="0.2"/>
    <row r="153" ht="14.25" x14ac:dyDescent="0.2"/>
    <row r="154" ht="14.25" x14ac:dyDescent="0.2"/>
    <row r="155" ht="14.25" x14ac:dyDescent="0.2"/>
    <row r="156" ht="14.25" x14ac:dyDescent="0.2"/>
    <row r="157" ht="14.25" x14ac:dyDescent="0.2"/>
    <row r="158" ht="14.25" x14ac:dyDescent="0.2"/>
    <row r="159" ht="14.25" x14ac:dyDescent="0.2"/>
    <row r="160" ht="14.25" x14ac:dyDescent="0.2"/>
    <row r="161" ht="14.25" x14ac:dyDescent="0.2"/>
    <row r="162" ht="14.25" x14ac:dyDescent="0.2"/>
    <row r="163" ht="14.25" x14ac:dyDescent="0.2"/>
    <row r="164" ht="14.25" x14ac:dyDescent="0.2"/>
    <row r="165" ht="14.25" x14ac:dyDescent="0.2"/>
    <row r="166" ht="14.25" x14ac:dyDescent="0.2"/>
    <row r="167" ht="14.25" x14ac:dyDescent="0.2"/>
    <row r="168" ht="14.25" x14ac:dyDescent="0.2"/>
    <row r="169" ht="14.25" x14ac:dyDescent="0.2"/>
    <row r="170" ht="14.25" x14ac:dyDescent="0.2"/>
    <row r="171" ht="14.25" x14ac:dyDescent="0.2"/>
    <row r="172" ht="14.25" x14ac:dyDescent="0.2"/>
    <row r="173" ht="14.25" x14ac:dyDescent="0.2"/>
    <row r="174" ht="14.25" x14ac:dyDescent="0.2"/>
    <row r="175" ht="14.25" x14ac:dyDescent="0.2"/>
    <row r="176" ht="14.25" x14ac:dyDescent="0.2"/>
    <row r="177" ht="14.25" x14ac:dyDescent="0.2"/>
    <row r="178" ht="14.25" x14ac:dyDescent="0.2"/>
    <row r="179" ht="14.25" x14ac:dyDescent="0.2"/>
    <row r="180" ht="14.25" x14ac:dyDescent="0.2"/>
    <row r="181" ht="14.25" x14ac:dyDescent="0.2"/>
    <row r="182" ht="14.25" x14ac:dyDescent="0.2"/>
    <row r="183" ht="14.25" x14ac:dyDescent="0.2"/>
    <row r="184" ht="14.25" x14ac:dyDescent="0.2"/>
    <row r="185" ht="14.25" x14ac:dyDescent="0.2"/>
    <row r="186" ht="14.25" x14ac:dyDescent="0.2"/>
    <row r="187" ht="14.25" x14ac:dyDescent="0.2"/>
    <row r="188" ht="14.25" x14ac:dyDescent="0.2"/>
    <row r="189" ht="14.25" x14ac:dyDescent="0.2"/>
    <row r="190" ht="14.25" x14ac:dyDescent="0.2"/>
    <row r="191" ht="14.25" x14ac:dyDescent="0.2"/>
    <row r="192" ht="14.25" x14ac:dyDescent="0.2"/>
    <row r="193" ht="14.25" x14ac:dyDescent="0.2"/>
    <row r="194" ht="14.25" x14ac:dyDescent="0.2"/>
    <row r="195" ht="14.25" x14ac:dyDescent="0.2"/>
    <row r="196" ht="14.25" x14ac:dyDescent="0.2"/>
    <row r="197" ht="14.25" x14ac:dyDescent="0.2"/>
    <row r="198" ht="14.25" x14ac:dyDescent="0.2"/>
    <row r="199" ht="14.25" x14ac:dyDescent="0.2"/>
    <row r="200" ht="14.25" x14ac:dyDescent="0.2"/>
    <row r="201" ht="14.25" x14ac:dyDescent="0.2"/>
    <row r="202" ht="14.25" x14ac:dyDescent="0.2"/>
    <row r="203" ht="14.25" x14ac:dyDescent="0.2"/>
    <row r="204" ht="14.25" x14ac:dyDescent="0.2"/>
    <row r="205" ht="14.25" x14ac:dyDescent="0.2"/>
    <row r="206" ht="14.25" x14ac:dyDescent="0.2"/>
    <row r="207" ht="14.25" x14ac:dyDescent="0.2"/>
    <row r="208" ht="14.25" x14ac:dyDescent="0.2"/>
    <row r="209" ht="14.25" x14ac:dyDescent="0.2"/>
    <row r="210" ht="14.25" x14ac:dyDescent="0.2"/>
    <row r="211" ht="14.25" x14ac:dyDescent="0.2"/>
    <row r="212" ht="14.25" x14ac:dyDescent="0.2"/>
    <row r="213" ht="14.25" x14ac:dyDescent="0.2"/>
    <row r="214" ht="14.25" x14ac:dyDescent="0.2"/>
    <row r="215" ht="14.25" x14ac:dyDescent="0.2"/>
    <row r="216" ht="14.25" x14ac:dyDescent="0.2"/>
    <row r="217" ht="14.25" x14ac:dyDescent="0.2"/>
    <row r="218" ht="14.25" x14ac:dyDescent="0.2"/>
    <row r="219" ht="14.25" x14ac:dyDescent="0.2"/>
    <row r="220" ht="14.25" x14ac:dyDescent="0.2"/>
    <row r="221" ht="14.25" x14ac:dyDescent="0.2"/>
    <row r="222" ht="14.25" x14ac:dyDescent="0.2"/>
    <row r="223" ht="14.25" x14ac:dyDescent="0.2"/>
    <row r="224" ht="14.25" x14ac:dyDescent="0.2"/>
    <row r="225" ht="14.25" x14ac:dyDescent="0.2"/>
    <row r="226" ht="14.25" x14ac:dyDescent="0.2"/>
    <row r="227" ht="14.25" x14ac:dyDescent="0.2"/>
    <row r="228" ht="14.25" x14ac:dyDescent="0.2"/>
    <row r="229" ht="14.25" x14ac:dyDescent="0.2"/>
    <row r="230" ht="14.25" x14ac:dyDescent="0.2"/>
    <row r="231" ht="14.25" x14ac:dyDescent="0.2"/>
    <row r="232" ht="14.25" x14ac:dyDescent="0.2"/>
    <row r="233" ht="14.25" x14ac:dyDescent="0.2"/>
    <row r="234" ht="14.25" x14ac:dyDescent="0.2"/>
    <row r="235" ht="14.25" x14ac:dyDescent="0.2"/>
    <row r="236" ht="14.25" x14ac:dyDescent="0.2"/>
    <row r="237" ht="14.25" x14ac:dyDescent="0.2"/>
    <row r="238" ht="14.25" x14ac:dyDescent="0.2"/>
    <row r="239" ht="14.25" x14ac:dyDescent="0.2"/>
    <row r="240" ht="14.25" x14ac:dyDescent="0.2"/>
    <row r="241" ht="14.25" x14ac:dyDescent="0.2"/>
    <row r="242" ht="14.25" x14ac:dyDescent="0.2"/>
    <row r="243" ht="14.25" x14ac:dyDescent="0.2"/>
    <row r="244" ht="14.25" x14ac:dyDescent="0.2"/>
    <row r="245" ht="14.25" x14ac:dyDescent="0.2"/>
    <row r="246" ht="14.25" x14ac:dyDescent="0.2"/>
    <row r="247" ht="14.25" x14ac:dyDescent="0.2"/>
    <row r="248" ht="14.25" x14ac:dyDescent="0.2"/>
    <row r="249" ht="14.25" x14ac:dyDescent="0.2"/>
    <row r="250" ht="14.25" x14ac:dyDescent="0.2"/>
    <row r="251" ht="14.25" x14ac:dyDescent="0.2"/>
    <row r="252" ht="14.25" x14ac:dyDescent="0.2"/>
    <row r="253" ht="14.25" x14ac:dyDescent="0.2"/>
    <row r="254" ht="14.25" x14ac:dyDescent="0.2"/>
    <row r="255" ht="14.25" x14ac:dyDescent="0.2"/>
    <row r="256" ht="14.25" x14ac:dyDescent="0.2"/>
    <row r="257" ht="14.25" x14ac:dyDescent="0.2"/>
    <row r="258" ht="14.25" x14ac:dyDescent="0.2"/>
    <row r="259" ht="14.25"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row r="441" ht="12.75" customHeight="1" x14ac:dyDescent="0.2"/>
    <row r="442" ht="12.75" customHeight="1" x14ac:dyDescent="0.2"/>
    <row r="443" ht="12.75" customHeight="1" x14ac:dyDescent="0.2"/>
    <row r="444" ht="12.75" customHeight="1" x14ac:dyDescent="0.2"/>
    <row r="445" ht="12.75" customHeight="1" x14ac:dyDescent="0.2"/>
    <row r="446" ht="12.75" customHeight="1" x14ac:dyDescent="0.2"/>
    <row r="447" ht="12.75" customHeight="1" x14ac:dyDescent="0.2"/>
    <row r="448" ht="12.75" customHeight="1" x14ac:dyDescent="0.2"/>
    <row r="449" ht="12.75" customHeight="1" x14ac:dyDescent="0.2"/>
    <row r="450" ht="12.75" customHeight="1" x14ac:dyDescent="0.2"/>
    <row r="451" ht="12.75" customHeight="1" x14ac:dyDescent="0.2"/>
    <row r="452" ht="12.75" customHeight="1" x14ac:dyDescent="0.2"/>
    <row r="453" ht="12.75" customHeight="1" x14ac:dyDescent="0.2"/>
    <row r="454" ht="12.75" customHeight="1" x14ac:dyDescent="0.2"/>
    <row r="455" ht="12.75" customHeight="1" x14ac:dyDescent="0.2"/>
    <row r="456" ht="12.75" customHeight="1" x14ac:dyDescent="0.2"/>
    <row r="457" ht="12.75" customHeight="1" x14ac:dyDescent="0.2"/>
    <row r="458" ht="12.75" customHeight="1" x14ac:dyDescent="0.2"/>
    <row r="459" ht="12.75" customHeight="1" x14ac:dyDescent="0.2"/>
    <row r="460" ht="12.75" customHeight="1" x14ac:dyDescent="0.2"/>
    <row r="461" ht="12.75" customHeight="1" x14ac:dyDescent="0.2"/>
    <row r="462" ht="12.75" customHeight="1" x14ac:dyDescent="0.2"/>
    <row r="463" ht="12.75" customHeight="1" x14ac:dyDescent="0.2"/>
    <row r="464" ht="12.75" customHeight="1" x14ac:dyDescent="0.2"/>
    <row r="465" ht="12.75" customHeight="1" x14ac:dyDescent="0.2"/>
    <row r="466" ht="12.75" customHeight="1" x14ac:dyDescent="0.2"/>
    <row r="467" ht="12.75" customHeight="1" x14ac:dyDescent="0.2"/>
    <row r="468" ht="12.75" customHeight="1" x14ac:dyDescent="0.2"/>
    <row r="469" ht="12.75" customHeight="1" x14ac:dyDescent="0.2"/>
    <row r="470" ht="12.75" customHeight="1" x14ac:dyDescent="0.2"/>
    <row r="471" ht="12.75" customHeight="1" x14ac:dyDescent="0.2"/>
    <row r="472" ht="12.75" customHeight="1" x14ac:dyDescent="0.2"/>
    <row r="473" ht="12.75" customHeight="1" x14ac:dyDescent="0.2"/>
    <row r="474" ht="12.75" customHeight="1" x14ac:dyDescent="0.2"/>
    <row r="475" ht="12.75" customHeight="1" x14ac:dyDescent="0.2"/>
    <row r="476" ht="12.75" customHeight="1" x14ac:dyDescent="0.2"/>
    <row r="477" ht="12.75" customHeight="1" x14ac:dyDescent="0.2"/>
    <row r="478" ht="12.75" customHeight="1" x14ac:dyDescent="0.2"/>
    <row r="479" ht="12.75" customHeight="1" x14ac:dyDescent="0.2"/>
    <row r="480" ht="12.75" customHeight="1" x14ac:dyDescent="0.2"/>
    <row r="481" ht="12.75" customHeight="1" x14ac:dyDescent="0.2"/>
    <row r="482" ht="12.75" customHeight="1" x14ac:dyDescent="0.2"/>
    <row r="483" ht="12.75" customHeight="1" x14ac:dyDescent="0.2"/>
    <row r="484" ht="12.75" customHeight="1" x14ac:dyDescent="0.2"/>
    <row r="485" ht="12.75" customHeight="1" x14ac:dyDescent="0.2"/>
    <row r="486" ht="12.75" customHeight="1" x14ac:dyDescent="0.2"/>
    <row r="487" ht="12.75" customHeight="1" x14ac:dyDescent="0.2"/>
    <row r="488" ht="12.75" customHeight="1" x14ac:dyDescent="0.2"/>
    <row r="489" ht="12.75" customHeight="1" x14ac:dyDescent="0.2"/>
    <row r="490" ht="12.75" customHeight="1" x14ac:dyDescent="0.2"/>
    <row r="491" ht="12.75" customHeight="1" x14ac:dyDescent="0.2"/>
    <row r="492" ht="12.75" customHeight="1" x14ac:dyDescent="0.2"/>
    <row r="493" ht="12.75" customHeight="1" x14ac:dyDescent="0.2"/>
    <row r="494" ht="12.75" customHeight="1" x14ac:dyDescent="0.2"/>
    <row r="495" ht="12.75" customHeight="1" x14ac:dyDescent="0.2"/>
    <row r="496" ht="12.75" customHeight="1" x14ac:dyDescent="0.2"/>
    <row r="497" ht="12.75" customHeight="1" x14ac:dyDescent="0.2"/>
    <row r="498" ht="12.75" customHeight="1" x14ac:dyDescent="0.2"/>
    <row r="499" ht="12.75" customHeight="1" x14ac:dyDescent="0.2"/>
    <row r="500" ht="12.75" customHeight="1" x14ac:dyDescent="0.2"/>
    <row r="501" ht="12.75" customHeight="1" x14ac:dyDescent="0.2"/>
    <row r="502" ht="12.75" customHeight="1" x14ac:dyDescent="0.2"/>
    <row r="503" ht="12.75" customHeight="1" x14ac:dyDescent="0.2"/>
    <row r="504" ht="12.75" customHeight="1" x14ac:dyDescent="0.2"/>
    <row r="505" ht="12.75" customHeight="1" x14ac:dyDescent="0.2"/>
    <row r="506" ht="12.75" customHeight="1" x14ac:dyDescent="0.2"/>
    <row r="507" ht="12.75" customHeight="1" x14ac:dyDescent="0.2"/>
    <row r="508" ht="12.75" customHeight="1" x14ac:dyDescent="0.2"/>
    <row r="509" ht="12.75" customHeight="1" x14ac:dyDescent="0.2"/>
    <row r="510" ht="12.75" customHeight="1" x14ac:dyDescent="0.2"/>
    <row r="511" ht="12.75" customHeight="1" x14ac:dyDescent="0.2"/>
    <row r="512" ht="12.75" customHeight="1" x14ac:dyDescent="0.2"/>
    <row r="513" ht="12.75" customHeight="1" x14ac:dyDescent="0.2"/>
    <row r="514" ht="12.75" customHeight="1" x14ac:dyDescent="0.2"/>
    <row r="515" ht="12.75" customHeight="1" x14ac:dyDescent="0.2"/>
    <row r="516" ht="12.75" customHeight="1" x14ac:dyDescent="0.2"/>
    <row r="517" ht="12.75" customHeight="1" x14ac:dyDescent="0.2"/>
    <row r="518" ht="12.75" customHeight="1" x14ac:dyDescent="0.2"/>
    <row r="519" ht="12.75" customHeight="1" x14ac:dyDescent="0.2"/>
    <row r="520" ht="12.75" customHeight="1" x14ac:dyDescent="0.2"/>
    <row r="521" ht="12.75" customHeight="1" x14ac:dyDescent="0.2"/>
    <row r="522" ht="12.75" customHeight="1" x14ac:dyDescent="0.2"/>
    <row r="523" ht="12.75" customHeight="1" x14ac:dyDescent="0.2"/>
    <row r="524" ht="12.75" customHeight="1" x14ac:dyDescent="0.2"/>
    <row r="525" ht="12.75" customHeight="1" x14ac:dyDescent="0.2"/>
    <row r="526" ht="12.75" customHeight="1" x14ac:dyDescent="0.2"/>
    <row r="527" ht="12.75" customHeight="1" x14ac:dyDescent="0.2"/>
    <row r="528" ht="12.75" customHeight="1" x14ac:dyDescent="0.2"/>
    <row r="529" ht="12.75" customHeight="1" x14ac:dyDescent="0.2"/>
    <row r="530" ht="12.75" customHeight="1" x14ac:dyDescent="0.2"/>
    <row r="531" ht="12.75" customHeight="1" x14ac:dyDescent="0.2"/>
    <row r="532" ht="12.75" customHeight="1" x14ac:dyDescent="0.2"/>
    <row r="533" ht="12.75" customHeight="1" x14ac:dyDescent="0.2"/>
    <row r="534" ht="12.75" customHeight="1" x14ac:dyDescent="0.2"/>
    <row r="535" ht="12.75" customHeight="1" x14ac:dyDescent="0.2"/>
    <row r="536" ht="12.75" customHeight="1" x14ac:dyDescent="0.2"/>
    <row r="537" ht="12.75" customHeight="1" x14ac:dyDescent="0.2"/>
    <row r="538" ht="12.75" customHeight="1" x14ac:dyDescent="0.2"/>
    <row r="539" ht="12.75" customHeight="1" x14ac:dyDescent="0.2"/>
    <row r="540" ht="12.75" customHeight="1" x14ac:dyDescent="0.2"/>
    <row r="541" ht="12.75" customHeight="1" x14ac:dyDescent="0.2"/>
    <row r="542" ht="12.75" customHeight="1" x14ac:dyDescent="0.2"/>
    <row r="543" ht="12.75" customHeight="1" x14ac:dyDescent="0.2"/>
    <row r="544" ht="12.75" customHeight="1" x14ac:dyDescent="0.2"/>
    <row r="545" ht="12.75" customHeight="1" x14ac:dyDescent="0.2"/>
    <row r="546" ht="12.75" customHeight="1" x14ac:dyDescent="0.2"/>
    <row r="547" ht="12.75" customHeight="1" x14ac:dyDescent="0.2"/>
    <row r="548" ht="12.75" customHeight="1" x14ac:dyDescent="0.2"/>
    <row r="549" ht="12.75" customHeight="1" x14ac:dyDescent="0.2"/>
    <row r="550" ht="12.75" customHeight="1" x14ac:dyDescent="0.2"/>
    <row r="551" ht="12.75" customHeight="1" x14ac:dyDescent="0.2"/>
    <row r="552" ht="12.75" customHeight="1" x14ac:dyDescent="0.2"/>
    <row r="553" ht="12.75" customHeight="1" x14ac:dyDescent="0.2"/>
    <row r="554" ht="12.75" customHeight="1" x14ac:dyDescent="0.2"/>
    <row r="555" ht="12.75" customHeight="1" x14ac:dyDescent="0.2"/>
    <row r="556" ht="12.75" customHeight="1" x14ac:dyDescent="0.2"/>
    <row r="557" ht="12.75" customHeight="1" x14ac:dyDescent="0.2"/>
    <row r="558" ht="12.75" customHeight="1" x14ac:dyDescent="0.2"/>
    <row r="559" ht="12.75" customHeight="1" x14ac:dyDescent="0.2"/>
    <row r="560" ht="12.75" customHeight="1" x14ac:dyDescent="0.2"/>
    <row r="561" ht="12.75" customHeight="1" x14ac:dyDescent="0.2"/>
    <row r="562" ht="12.75" customHeight="1" x14ac:dyDescent="0.2"/>
    <row r="563" ht="12.75" customHeight="1" x14ac:dyDescent="0.2"/>
    <row r="564" ht="12.75" customHeight="1" x14ac:dyDescent="0.2"/>
    <row r="565" ht="12.75" customHeight="1" x14ac:dyDescent="0.2"/>
    <row r="566" ht="12.75" customHeight="1" x14ac:dyDescent="0.2"/>
    <row r="567" ht="12.75" customHeight="1" x14ac:dyDescent="0.2"/>
    <row r="568" ht="12.75" customHeight="1" x14ac:dyDescent="0.2"/>
    <row r="569" ht="12.75" customHeight="1" x14ac:dyDescent="0.2"/>
    <row r="570" ht="12.75" customHeight="1" x14ac:dyDescent="0.2"/>
    <row r="571" ht="12.75" customHeight="1" x14ac:dyDescent="0.2"/>
    <row r="572" ht="12.75" customHeight="1" x14ac:dyDescent="0.2"/>
    <row r="573" ht="12.75" customHeight="1" x14ac:dyDescent="0.2"/>
    <row r="574" ht="12.75" customHeight="1" x14ac:dyDescent="0.2"/>
    <row r="575" ht="12.75" customHeight="1" x14ac:dyDescent="0.2"/>
    <row r="576" ht="12.75" customHeight="1" x14ac:dyDescent="0.2"/>
    <row r="577" ht="12.75" customHeight="1" x14ac:dyDescent="0.2"/>
    <row r="578" ht="12.75" customHeight="1" x14ac:dyDescent="0.2"/>
    <row r="579" ht="12.75" customHeight="1" x14ac:dyDescent="0.2"/>
    <row r="580" ht="12.75" customHeight="1" x14ac:dyDescent="0.2"/>
    <row r="581" ht="12.75" customHeight="1" x14ac:dyDescent="0.2"/>
    <row r="582" ht="12.75" customHeight="1" x14ac:dyDescent="0.2"/>
    <row r="583" ht="12.75" customHeight="1" x14ac:dyDescent="0.2"/>
    <row r="584" ht="12.75" customHeight="1" x14ac:dyDescent="0.2"/>
    <row r="585" ht="12.75" customHeight="1" x14ac:dyDescent="0.2"/>
    <row r="586" ht="12.75" customHeight="1" x14ac:dyDescent="0.2"/>
    <row r="587" ht="12.75" customHeight="1" x14ac:dyDescent="0.2"/>
    <row r="588" ht="12.75" customHeight="1" x14ac:dyDescent="0.2"/>
    <row r="589" ht="12.75" customHeight="1" x14ac:dyDescent="0.2"/>
    <row r="590" ht="12.75" customHeight="1" x14ac:dyDescent="0.2"/>
    <row r="591" ht="12.75" customHeight="1" x14ac:dyDescent="0.2"/>
    <row r="592" ht="12.75" customHeight="1" x14ac:dyDescent="0.2"/>
    <row r="593" ht="12.75" customHeight="1" x14ac:dyDescent="0.2"/>
    <row r="594" ht="12.75" customHeight="1" x14ac:dyDescent="0.2"/>
    <row r="595" ht="12.75" customHeight="1" x14ac:dyDescent="0.2"/>
    <row r="596" ht="12.75" customHeight="1" x14ac:dyDescent="0.2"/>
    <row r="597" ht="12.75" customHeight="1" x14ac:dyDescent="0.2"/>
    <row r="598" ht="12.75" customHeight="1" x14ac:dyDescent="0.2"/>
    <row r="599" ht="12.75" customHeight="1" x14ac:dyDescent="0.2"/>
    <row r="600" ht="12.75" customHeight="1" x14ac:dyDescent="0.2"/>
    <row r="601" ht="12.75" customHeight="1" x14ac:dyDescent="0.2"/>
    <row r="602" ht="12.75" customHeight="1" x14ac:dyDescent="0.2"/>
    <row r="603" ht="12.75" customHeight="1" x14ac:dyDescent="0.2"/>
    <row r="604" ht="12.75" customHeight="1" x14ac:dyDescent="0.2"/>
    <row r="605" ht="12.75" customHeight="1" x14ac:dyDescent="0.2"/>
    <row r="606" ht="12.75" customHeight="1" x14ac:dyDescent="0.2"/>
    <row r="607" ht="12.75" customHeight="1" x14ac:dyDescent="0.2"/>
    <row r="608" ht="12.75" customHeight="1" x14ac:dyDescent="0.2"/>
    <row r="609" ht="12.75" customHeight="1" x14ac:dyDescent="0.2"/>
    <row r="610" ht="12.75" customHeight="1" x14ac:dyDescent="0.2"/>
    <row r="611" ht="12.75" customHeight="1" x14ac:dyDescent="0.2"/>
    <row r="612" ht="12.75" customHeight="1" x14ac:dyDescent="0.2"/>
    <row r="613" ht="12.75" customHeight="1" x14ac:dyDescent="0.2"/>
    <row r="614" ht="12.75" customHeight="1" x14ac:dyDescent="0.2"/>
    <row r="615" ht="12.75" customHeight="1" x14ac:dyDescent="0.2"/>
    <row r="616" ht="12.75" customHeight="1" x14ac:dyDescent="0.2"/>
    <row r="617" ht="12.75" customHeight="1" x14ac:dyDescent="0.2"/>
    <row r="618" ht="12.75" customHeight="1" x14ac:dyDescent="0.2"/>
    <row r="619" ht="12.75" customHeight="1" x14ac:dyDescent="0.2"/>
    <row r="620" ht="12.75" customHeight="1" x14ac:dyDescent="0.2"/>
    <row r="621" ht="12.75" customHeight="1" x14ac:dyDescent="0.2"/>
    <row r="622" ht="12.75" customHeight="1" x14ac:dyDescent="0.2"/>
    <row r="623" ht="12.75" customHeight="1" x14ac:dyDescent="0.2"/>
    <row r="624" ht="12.75" customHeight="1" x14ac:dyDescent="0.2"/>
    <row r="625" ht="12.75" customHeight="1" x14ac:dyDescent="0.2"/>
    <row r="626" ht="12.75" customHeight="1" x14ac:dyDescent="0.2"/>
    <row r="627" ht="12.75" customHeight="1" x14ac:dyDescent="0.2"/>
    <row r="628" ht="12.75" customHeight="1" x14ac:dyDescent="0.2"/>
    <row r="629" ht="12.75" customHeight="1" x14ac:dyDescent="0.2"/>
    <row r="630" ht="12.75" customHeight="1" x14ac:dyDescent="0.2"/>
    <row r="631" ht="12.75" customHeight="1" x14ac:dyDescent="0.2"/>
    <row r="632" ht="12.75" customHeight="1" x14ac:dyDescent="0.2"/>
    <row r="633" ht="12.75" customHeight="1" x14ac:dyDescent="0.2"/>
    <row r="634" ht="12.75" customHeight="1" x14ac:dyDescent="0.2"/>
    <row r="635" ht="12.75" customHeight="1" x14ac:dyDescent="0.2"/>
    <row r="636" ht="12.75" customHeight="1" x14ac:dyDescent="0.2"/>
    <row r="637" ht="12.75" customHeight="1" x14ac:dyDescent="0.2"/>
    <row r="638" ht="12.75" customHeight="1" x14ac:dyDescent="0.2"/>
    <row r="639" ht="12.75" customHeight="1" x14ac:dyDescent="0.2"/>
    <row r="640" ht="12.75" customHeight="1" x14ac:dyDescent="0.2"/>
    <row r="641" ht="12.75" customHeight="1" x14ac:dyDescent="0.2"/>
    <row r="642" ht="12.75" customHeight="1" x14ac:dyDescent="0.2"/>
    <row r="643" ht="12.75" customHeight="1" x14ac:dyDescent="0.2"/>
    <row r="644" ht="12.75" customHeight="1" x14ac:dyDescent="0.2"/>
    <row r="645" ht="12.75" customHeight="1" x14ac:dyDescent="0.2"/>
    <row r="646" ht="12.75" customHeight="1" x14ac:dyDescent="0.2"/>
    <row r="647" ht="12.75" customHeight="1" x14ac:dyDescent="0.2"/>
    <row r="648" ht="12.75" customHeight="1" x14ac:dyDescent="0.2"/>
    <row r="649" ht="12.75" customHeight="1" x14ac:dyDescent="0.2"/>
    <row r="650" ht="12.75" customHeight="1" x14ac:dyDescent="0.2"/>
    <row r="651" ht="12.75" customHeight="1" x14ac:dyDescent="0.2"/>
    <row r="652" ht="12.75" customHeight="1" x14ac:dyDescent="0.2"/>
    <row r="653" ht="12.75" customHeight="1" x14ac:dyDescent="0.2"/>
    <row r="654" ht="12.75" customHeight="1" x14ac:dyDescent="0.2"/>
    <row r="655" ht="12.75" customHeight="1" x14ac:dyDescent="0.2"/>
    <row r="656" ht="12.75" customHeight="1" x14ac:dyDescent="0.2"/>
    <row r="657" ht="12.75" customHeight="1" x14ac:dyDescent="0.2"/>
    <row r="658" ht="12.75" customHeight="1" x14ac:dyDescent="0.2"/>
    <row r="659" ht="12.75" customHeight="1" x14ac:dyDescent="0.2"/>
    <row r="660" ht="12.75" customHeight="1" x14ac:dyDescent="0.2"/>
    <row r="661" ht="12.75" customHeight="1" x14ac:dyDescent="0.2"/>
    <row r="662" ht="12.75" customHeight="1" x14ac:dyDescent="0.2"/>
    <row r="663" ht="12.75" customHeight="1" x14ac:dyDescent="0.2"/>
    <row r="664" ht="12.75" customHeight="1" x14ac:dyDescent="0.2"/>
    <row r="665" ht="12.75" customHeight="1" x14ac:dyDescent="0.2"/>
    <row r="666" ht="12.75" customHeight="1" x14ac:dyDescent="0.2"/>
    <row r="667" ht="12.75" customHeight="1" x14ac:dyDescent="0.2"/>
    <row r="668" ht="12.75" customHeight="1" x14ac:dyDescent="0.2"/>
    <row r="669" ht="12.75" customHeight="1" x14ac:dyDescent="0.2"/>
    <row r="670" ht="12.75" customHeight="1" x14ac:dyDescent="0.2"/>
    <row r="671" ht="12.75" customHeight="1" x14ac:dyDescent="0.2"/>
    <row r="672" ht="12.75" customHeight="1" x14ac:dyDescent="0.2"/>
    <row r="673" ht="12.75" customHeight="1" x14ac:dyDescent="0.2"/>
    <row r="674" ht="12.75" customHeight="1" x14ac:dyDescent="0.2"/>
    <row r="675" ht="12.75" customHeight="1" x14ac:dyDescent="0.2"/>
    <row r="676" ht="12.75" customHeight="1" x14ac:dyDescent="0.2"/>
    <row r="677" ht="12.75" customHeight="1" x14ac:dyDescent="0.2"/>
    <row r="678" ht="12.75" customHeight="1" x14ac:dyDescent="0.2"/>
    <row r="679" ht="12.75" customHeight="1" x14ac:dyDescent="0.2"/>
    <row r="680" ht="12.75" customHeight="1" x14ac:dyDescent="0.2"/>
    <row r="681" ht="12.75" customHeight="1" x14ac:dyDescent="0.2"/>
    <row r="682" ht="12.75" customHeight="1" x14ac:dyDescent="0.2"/>
    <row r="683" ht="12.75" customHeight="1" x14ac:dyDescent="0.2"/>
    <row r="684" ht="12.75" customHeight="1" x14ac:dyDescent="0.2"/>
    <row r="685" ht="12.75" customHeight="1" x14ac:dyDescent="0.2"/>
    <row r="686" ht="12.75" customHeight="1" x14ac:dyDescent="0.2"/>
    <row r="687" ht="12.75" customHeight="1" x14ac:dyDescent="0.2"/>
    <row r="688" ht="12.75" customHeight="1" x14ac:dyDescent="0.2"/>
    <row r="689" ht="12.75" customHeight="1" x14ac:dyDescent="0.2"/>
    <row r="690" ht="12.75" customHeight="1" x14ac:dyDescent="0.2"/>
    <row r="691" ht="12.75" customHeight="1" x14ac:dyDescent="0.2"/>
    <row r="692" ht="12.75" customHeight="1" x14ac:dyDescent="0.2"/>
    <row r="693" ht="12.75" customHeight="1" x14ac:dyDescent="0.2"/>
    <row r="694" ht="12.75" customHeight="1" x14ac:dyDescent="0.2"/>
    <row r="695" ht="12.75" customHeight="1" x14ac:dyDescent="0.2"/>
    <row r="696" ht="12.75" customHeight="1" x14ac:dyDescent="0.2"/>
    <row r="697" ht="12.75" customHeight="1" x14ac:dyDescent="0.2"/>
    <row r="698" ht="12.75" customHeight="1" x14ac:dyDescent="0.2"/>
    <row r="699" ht="12.75" customHeight="1" x14ac:dyDescent="0.2"/>
    <row r="700" ht="12.75" customHeight="1" x14ac:dyDescent="0.2"/>
    <row r="701" ht="12.75" customHeight="1" x14ac:dyDescent="0.2"/>
    <row r="702" ht="12.75" customHeight="1" x14ac:dyDescent="0.2"/>
    <row r="703" ht="12.75" customHeight="1" x14ac:dyDescent="0.2"/>
    <row r="704" ht="12.75" customHeight="1" x14ac:dyDescent="0.2"/>
    <row r="705" ht="12.75" customHeight="1" x14ac:dyDescent="0.2"/>
    <row r="706" ht="12.75" customHeight="1" x14ac:dyDescent="0.2"/>
    <row r="707" ht="12.75" customHeight="1" x14ac:dyDescent="0.2"/>
    <row r="708" ht="12.75" customHeight="1" x14ac:dyDescent="0.2"/>
    <row r="709" ht="12.75" customHeight="1" x14ac:dyDescent="0.2"/>
    <row r="710" ht="12.75" customHeight="1" x14ac:dyDescent="0.2"/>
    <row r="711" ht="12.75" customHeight="1" x14ac:dyDescent="0.2"/>
    <row r="712" ht="12.75" customHeight="1" x14ac:dyDescent="0.2"/>
    <row r="713" ht="12.75" customHeight="1" x14ac:dyDescent="0.2"/>
    <row r="714" ht="12.75" customHeight="1" x14ac:dyDescent="0.2"/>
    <row r="715" ht="12.75" customHeight="1" x14ac:dyDescent="0.2"/>
    <row r="716" ht="12.75" customHeight="1" x14ac:dyDescent="0.2"/>
    <row r="717" ht="12.75" customHeight="1" x14ac:dyDescent="0.2"/>
    <row r="718" ht="12.75" customHeight="1" x14ac:dyDescent="0.2"/>
    <row r="719" ht="12.75" customHeight="1" x14ac:dyDescent="0.2"/>
    <row r="720" ht="12.75" customHeight="1" x14ac:dyDescent="0.2"/>
    <row r="721" ht="12.75" customHeight="1" x14ac:dyDescent="0.2"/>
    <row r="722" ht="12.75" customHeight="1" x14ac:dyDescent="0.2"/>
    <row r="723" ht="12.75" customHeight="1" x14ac:dyDescent="0.2"/>
    <row r="724" ht="12.75" customHeight="1" x14ac:dyDescent="0.2"/>
    <row r="725" ht="12.75" customHeight="1" x14ac:dyDescent="0.2"/>
    <row r="726" ht="12.75" customHeight="1" x14ac:dyDescent="0.2"/>
    <row r="727" ht="12.75" customHeight="1" x14ac:dyDescent="0.2"/>
    <row r="728" ht="12.75" customHeight="1" x14ac:dyDescent="0.2"/>
    <row r="729" ht="12.75" customHeight="1" x14ac:dyDescent="0.2"/>
    <row r="730" ht="12.75" customHeight="1" x14ac:dyDescent="0.2"/>
    <row r="731" ht="12.75" customHeight="1" x14ac:dyDescent="0.2"/>
    <row r="732" ht="12.75" customHeight="1" x14ac:dyDescent="0.2"/>
    <row r="733" ht="12.75" customHeight="1" x14ac:dyDescent="0.2"/>
    <row r="734" ht="12.75" customHeight="1" x14ac:dyDescent="0.2"/>
    <row r="735" ht="12.75" customHeight="1" x14ac:dyDescent="0.2"/>
    <row r="736" ht="12.75" customHeight="1" x14ac:dyDescent="0.2"/>
    <row r="737" ht="12.75" customHeight="1" x14ac:dyDescent="0.2"/>
    <row r="738" ht="12.75" customHeight="1" x14ac:dyDescent="0.2"/>
    <row r="739" ht="12.75" customHeight="1" x14ac:dyDescent="0.2"/>
    <row r="740" ht="12.75" customHeight="1" x14ac:dyDescent="0.2"/>
    <row r="741" ht="12.75" customHeight="1" x14ac:dyDescent="0.2"/>
    <row r="742" ht="12.75" customHeight="1" x14ac:dyDescent="0.2"/>
    <row r="743" ht="12.75" customHeight="1" x14ac:dyDescent="0.2"/>
    <row r="744" ht="12.75" customHeight="1" x14ac:dyDescent="0.2"/>
    <row r="745" ht="12.75" customHeight="1" x14ac:dyDescent="0.2"/>
    <row r="746" ht="12.75" customHeight="1" x14ac:dyDescent="0.2"/>
    <row r="747" ht="12.75" customHeight="1" x14ac:dyDescent="0.2"/>
    <row r="748" ht="12.75" customHeight="1" x14ac:dyDescent="0.2"/>
    <row r="749" ht="12.75" customHeight="1" x14ac:dyDescent="0.2"/>
    <row r="750" ht="12.75" customHeight="1" x14ac:dyDescent="0.2"/>
    <row r="751" ht="12.75" customHeight="1" x14ac:dyDescent="0.2"/>
    <row r="752" ht="12.75" customHeight="1" x14ac:dyDescent="0.2"/>
    <row r="753" ht="12.75" customHeight="1" x14ac:dyDescent="0.2"/>
    <row r="754" ht="12.75" customHeight="1" x14ac:dyDescent="0.2"/>
    <row r="755" ht="12.75" customHeight="1" x14ac:dyDescent="0.2"/>
    <row r="756" ht="12.75" customHeight="1" x14ac:dyDescent="0.2"/>
    <row r="757" ht="12.75" customHeight="1" x14ac:dyDescent="0.2"/>
    <row r="758" ht="12.75" customHeight="1" x14ac:dyDescent="0.2"/>
    <row r="759" ht="12.75" customHeight="1" x14ac:dyDescent="0.2"/>
    <row r="760" ht="12.75" customHeight="1" x14ac:dyDescent="0.2"/>
    <row r="761" ht="12.75" customHeight="1" x14ac:dyDescent="0.2"/>
    <row r="762" ht="12.75" customHeight="1" x14ac:dyDescent="0.2"/>
    <row r="763" ht="12.75" customHeight="1" x14ac:dyDescent="0.2"/>
    <row r="764" ht="12.75" customHeight="1" x14ac:dyDescent="0.2"/>
    <row r="765" ht="12.75" customHeight="1" x14ac:dyDescent="0.2"/>
    <row r="766" ht="12.75" customHeight="1" x14ac:dyDescent="0.2"/>
    <row r="767" ht="12.75" customHeight="1" x14ac:dyDescent="0.2"/>
    <row r="768" ht="12.75" customHeight="1" x14ac:dyDescent="0.2"/>
    <row r="769" ht="12.75" customHeight="1" x14ac:dyDescent="0.2"/>
    <row r="770" ht="12.75" customHeight="1" x14ac:dyDescent="0.2"/>
    <row r="771" ht="12.75" customHeight="1" x14ac:dyDescent="0.2"/>
    <row r="772" ht="12.75" customHeight="1" x14ac:dyDescent="0.2"/>
    <row r="773" ht="12.75" customHeight="1" x14ac:dyDescent="0.2"/>
    <row r="774" ht="12.75" customHeight="1" x14ac:dyDescent="0.2"/>
    <row r="775" ht="12.75" customHeight="1" x14ac:dyDescent="0.2"/>
    <row r="776" ht="12.75" customHeight="1" x14ac:dyDescent="0.2"/>
    <row r="777" ht="12.75" customHeight="1" x14ac:dyDescent="0.2"/>
    <row r="778" ht="12.75" customHeight="1" x14ac:dyDescent="0.2"/>
    <row r="779" ht="12.75" customHeight="1" x14ac:dyDescent="0.2"/>
    <row r="780" ht="12.75" customHeight="1" x14ac:dyDescent="0.2"/>
    <row r="781" ht="12.75" customHeight="1" x14ac:dyDescent="0.2"/>
    <row r="782" ht="12.75" customHeight="1" x14ac:dyDescent="0.2"/>
    <row r="783" ht="12.75" customHeight="1" x14ac:dyDescent="0.2"/>
    <row r="784" ht="12.75" customHeight="1" x14ac:dyDescent="0.2"/>
    <row r="785" ht="12.75" customHeight="1" x14ac:dyDescent="0.2"/>
    <row r="786" ht="12.75" customHeight="1" x14ac:dyDescent="0.2"/>
    <row r="787" ht="12.75" customHeight="1" x14ac:dyDescent="0.2"/>
    <row r="788" ht="12.75" customHeight="1" x14ac:dyDescent="0.2"/>
    <row r="789" ht="12.75" customHeight="1" x14ac:dyDescent="0.2"/>
    <row r="790" ht="12.75" customHeight="1" x14ac:dyDescent="0.2"/>
    <row r="791" ht="12.75" customHeight="1" x14ac:dyDescent="0.2"/>
    <row r="792" ht="12.75" customHeight="1" x14ac:dyDescent="0.2"/>
    <row r="793" ht="12.75" customHeight="1" x14ac:dyDescent="0.2"/>
    <row r="794" ht="12.75" customHeight="1" x14ac:dyDescent="0.2"/>
    <row r="795" ht="12.75" customHeight="1" x14ac:dyDescent="0.2"/>
    <row r="796" ht="12.75" customHeight="1" x14ac:dyDescent="0.2"/>
    <row r="797" ht="12.75" customHeight="1" x14ac:dyDescent="0.2"/>
    <row r="798" ht="12.75" customHeight="1" x14ac:dyDescent="0.2"/>
    <row r="799" ht="12.75" customHeight="1" x14ac:dyDescent="0.2"/>
    <row r="800" ht="12.75" customHeight="1" x14ac:dyDescent="0.2"/>
    <row r="801" ht="12.75" customHeight="1" x14ac:dyDescent="0.2"/>
    <row r="802" ht="12.75" customHeight="1" x14ac:dyDescent="0.2"/>
    <row r="803" ht="12.75" customHeight="1" x14ac:dyDescent="0.2"/>
    <row r="804" ht="12.75" customHeight="1" x14ac:dyDescent="0.2"/>
    <row r="805" ht="12.75" customHeight="1" x14ac:dyDescent="0.2"/>
    <row r="806" ht="12.75" customHeight="1" x14ac:dyDescent="0.2"/>
    <row r="807" ht="12.75" customHeight="1" x14ac:dyDescent="0.2"/>
    <row r="808" ht="12.75" customHeight="1" x14ac:dyDescent="0.2"/>
    <row r="809" ht="12.75" customHeight="1" x14ac:dyDescent="0.2"/>
    <row r="810" ht="12.75" customHeight="1" x14ac:dyDescent="0.2"/>
    <row r="811" ht="12.75" customHeight="1" x14ac:dyDescent="0.2"/>
    <row r="812" ht="12.75" customHeight="1" x14ac:dyDescent="0.2"/>
    <row r="813" ht="12.75" customHeight="1" x14ac:dyDescent="0.2"/>
    <row r="814" ht="12.75" customHeight="1" x14ac:dyDescent="0.2"/>
    <row r="815" ht="12.75" customHeight="1" x14ac:dyDescent="0.2"/>
    <row r="816" ht="12.75" customHeight="1" x14ac:dyDescent="0.2"/>
    <row r="817" ht="12.75" customHeight="1" x14ac:dyDescent="0.2"/>
    <row r="818" ht="12.75" customHeight="1" x14ac:dyDescent="0.2"/>
    <row r="819" ht="12.75" customHeight="1" x14ac:dyDescent="0.2"/>
    <row r="820" ht="12.75" customHeight="1" x14ac:dyDescent="0.2"/>
    <row r="821" ht="12.75" customHeight="1" x14ac:dyDescent="0.2"/>
    <row r="822" ht="12.75" customHeight="1" x14ac:dyDescent="0.2"/>
    <row r="823" ht="12.75" customHeight="1" x14ac:dyDescent="0.2"/>
    <row r="824" ht="12.75" customHeight="1" x14ac:dyDescent="0.2"/>
    <row r="825" ht="12.75" customHeight="1" x14ac:dyDescent="0.2"/>
    <row r="826" ht="12.75" customHeight="1" x14ac:dyDescent="0.2"/>
    <row r="827" ht="12.75" customHeight="1" x14ac:dyDescent="0.2"/>
    <row r="828" ht="12.75" customHeight="1" x14ac:dyDescent="0.2"/>
    <row r="829" ht="12.75" customHeight="1" x14ac:dyDescent="0.2"/>
    <row r="830" ht="12.75" customHeight="1" x14ac:dyDescent="0.2"/>
    <row r="831" ht="12.75" customHeight="1" x14ac:dyDescent="0.2"/>
    <row r="832" ht="12.75" customHeight="1" x14ac:dyDescent="0.2"/>
    <row r="833" ht="12.75" customHeight="1" x14ac:dyDescent="0.2"/>
    <row r="834" ht="12.75" customHeight="1" x14ac:dyDescent="0.2"/>
    <row r="835" ht="12.75" customHeight="1" x14ac:dyDescent="0.2"/>
    <row r="836" ht="12.75" customHeight="1" x14ac:dyDescent="0.2"/>
    <row r="837" ht="12.75" customHeight="1" x14ac:dyDescent="0.2"/>
    <row r="838" ht="12.75" customHeight="1" x14ac:dyDescent="0.2"/>
    <row r="839" ht="12.75" customHeight="1" x14ac:dyDescent="0.2"/>
    <row r="840" ht="12.75" customHeight="1" x14ac:dyDescent="0.2"/>
    <row r="841" ht="12.75" customHeight="1" x14ac:dyDescent="0.2"/>
    <row r="842" ht="12.75" customHeight="1" x14ac:dyDescent="0.2"/>
    <row r="843" ht="12.75" customHeight="1" x14ac:dyDescent="0.2"/>
    <row r="844" ht="12.75" customHeight="1" x14ac:dyDescent="0.2"/>
    <row r="845" ht="12.75" customHeight="1" x14ac:dyDescent="0.2"/>
    <row r="846" ht="12.75" customHeight="1" x14ac:dyDescent="0.2"/>
    <row r="847" ht="12.75" customHeight="1" x14ac:dyDescent="0.2"/>
    <row r="848" ht="12.75" customHeight="1" x14ac:dyDescent="0.2"/>
    <row r="849" ht="12.75" customHeight="1" x14ac:dyDescent="0.2"/>
    <row r="850" ht="12.75" customHeight="1" x14ac:dyDescent="0.2"/>
    <row r="851" ht="12.75" customHeight="1" x14ac:dyDescent="0.2"/>
    <row r="852" ht="12.75" customHeight="1" x14ac:dyDescent="0.2"/>
    <row r="853" ht="12.75" customHeight="1" x14ac:dyDescent="0.2"/>
    <row r="854" ht="12.75" customHeight="1" x14ac:dyDescent="0.2"/>
    <row r="855" ht="12.75" customHeight="1" x14ac:dyDescent="0.2"/>
    <row r="856" ht="12.75" customHeight="1" x14ac:dyDescent="0.2"/>
    <row r="857" ht="12.75" customHeight="1" x14ac:dyDescent="0.2"/>
    <row r="858" ht="12.75" customHeight="1" x14ac:dyDescent="0.2"/>
    <row r="859" ht="12.75" customHeight="1" x14ac:dyDescent="0.2"/>
    <row r="860" ht="12.75" customHeight="1" x14ac:dyDescent="0.2"/>
    <row r="861" ht="12.75" customHeight="1" x14ac:dyDescent="0.2"/>
    <row r="862" ht="12.75" customHeight="1" x14ac:dyDescent="0.2"/>
    <row r="863" ht="12.75" customHeight="1" x14ac:dyDescent="0.2"/>
    <row r="864" ht="12.75" customHeight="1" x14ac:dyDescent="0.2"/>
    <row r="865" ht="12.75" customHeight="1" x14ac:dyDescent="0.2"/>
    <row r="866" ht="12.75" customHeight="1" x14ac:dyDescent="0.2"/>
    <row r="867" ht="12.75" customHeight="1" x14ac:dyDescent="0.2"/>
    <row r="868" ht="12.75" customHeight="1" x14ac:dyDescent="0.2"/>
    <row r="869" ht="12.75" customHeight="1" x14ac:dyDescent="0.2"/>
    <row r="870" ht="12.75" customHeight="1" x14ac:dyDescent="0.2"/>
    <row r="871" ht="12.75" customHeight="1" x14ac:dyDescent="0.2"/>
    <row r="872" ht="12.75" customHeight="1" x14ac:dyDescent="0.2"/>
    <row r="873" ht="12.75" customHeight="1" x14ac:dyDescent="0.2"/>
    <row r="874" ht="12.75" customHeight="1" x14ac:dyDescent="0.2"/>
    <row r="875" ht="12.75" customHeight="1" x14ac:dyDescent="0.2"/>
    <row r="876" ht="12.75" customHeight="1" x14ac:dyDescent="0.2"/>
    <row r="877" ht="12.75" customHeight="1" x14ac:dyDescent="0.2"/>
    <row r="878" ht="12.75" customHeight="1" x14ac:dyDescent="0.2"/>
    <row r="879" ht="12.75" customHeight="1" x14ac:dyDescent="0.2"/>
    <row r="880" ht="12.75" customHeight="1" x14ac:dyDescent="0.2"/>
    <row r="881" ht="12.75" customHeight="1" x14ac:dyDescent="0.2"/>
    <row r="882" ht="12.75" customHeight="1" x14ac:dyDescent="0.2"/>
    <row r="883" ht="12.75" customHeight="1" x14ac:dyDescent="0.2"/>
  </sheetData>
  <mergeCells count="35">
    <mergeCell ref="A43:C43"/>
    <mergeCell ref="E43:F43"/>
    <mergeCell ref="B23:F23"/>
    <mergeCell ref="A40:C40"/>
    <mergeCell ref="A38:G38"/>
    <mergeCell ref="B24:F24"/>
    <mergeCell ref="B25:F25"/>
    <mergeCell ref="B26:F26"/>
    <mergeCell ref="B27:F27"/>
    <mergeCell ref="B28:F28"/>
    <mergeCell ref="B35:F35"/>
    <mergeCell ref="A36:G36"/>
    <mergeCell ref="B33:F33"/>
    <mergeCell ref="B29:F29"/>
    <mergeCell ref="B30:F30"/>
    <mergeCell ref="B31:F31"/>
    <mergeCell ref="A19:G19"/>
    <mergeCell ref="B20:F20"/>
    <mergeCell ref="G20:G21"/>
    <mergeCell ref="B21:F21"/>
    <mergeCell ref="B22:F22"/>
    <mergeCell ref="A16:E16"/>
    <mergeCell ref="A2:B2"/>
    <mergeCell ref="A18:G18"/>
    <mergeCell ref="A17:G17"/>
    <mergeCell ref="A1:G1"/>
    <mergeCell ref="E41:F41"/>
    <mergeCell ref="E42:F42"/>
    <mergeCell ref="A41:C41"/>
    <mergeCell ref="A42:C42"/>
    <mergeCell ref="B32:F32"/>
    <mergeCell ref="B34:F34"/>
    <mergeCell ref="A37:G37"/>
    <mergeCell ref="A39:G39"/>
    <mergeCell ref="E40:F40"/>
  </mergeCells>
  <pageMargins left="0.51181102362204722" right="0.39370078740157483" top="0.39370078740157483" bottom="0.39370078740157483" header="0" footer="0"/>
  <pageSetup paperSize="9" scale="5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55" zoomScale="130" zoomScaleNormal="130" workbookViewId="0">
      <selection activeCell="A84" sqref="A84:D85"/>
    </sheetView>
  </sheetViews>
  <sheetFormatPr defaultRowHeight="12.75" x14ac:dyDescent="0.2"/>
  <cols>
    <col min="1" max="1" width="15" customWidth="1"/>
    <col min="2" max="2" width="26.1640625" customWidth="1"/>
    <col min="3" max="3" width="23.83203125" customWidth="1"/>
    <col min="4" max="5" width="19.6640625"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x14ac:dyDescent="0.2">
      <c r="A4" s="290" t="s">
        <v>29</v>
      </c>
      <c r="B4" s="290"/>
      <c r="C4" s="290"/>
      <c r="D4" s="290"/>
      <c r="E4" s="290"/>
    </row>
    <row r="5" spans="1:5" x14ac:dyDescent="0.2">
      <c r="A5" s="290" t="s">
        <v>903</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882</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38.25" x14ac:dyDescent="0.2">
      <c r="A13" s="2">
        <v>1</v>
      </c>
      <c r="B13" s="299" t="s">
        <v>35</v>
      </c>
      <c r="C13" s="300"/>
      <c r="D13" s="301"/>
      <c r="E13" s="3" t="s">
        <v>2003</v>
      </c>
    </row>
    <row r="14" spans="1:5" x14ac:dyDescent="0.2">
      <c r="A14" s="3">
        <v>2</v>
      </c>
      <c r="B14" s="299" t="s">
        <v>36</v>
      </c>
      <c r="C14" s="300"/>
      <c r="D14" s="301"/>
      <c r="E14" s="3" t="s">
        <v>766</v>
      </c>
    </row>
    <row r="15" spans="1:5" x14ac:dyDescent="0.2">
      <c r="A15" s="3">
        <v>3</v>
      </c>
      <c r="B15" s="299" t="s">
        <v>37</v>
      </c>
      <c r="C15" s="300"/>
      <c r="D15" s="301"/>
      <c r="E15" s="4">
        <v>2405.96</v>
      </c>
    </row>
    <row r="16" spans="1:5" ht="27.75" customHeight="1" x14ac:dyDescent="0.2">
      <c r="A16" s="3">
        <v>4</v>
      </c>
      <c r="B16" s="299" t="s">
        <v>38</v>
      </c>
      <c r="C16" s="300"/>
      <c r="D16" s="301"/>
      <c r="E16" s="3" t="s">
        <v>916</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43</v>
      </c>
      <c r="C21" s="298"/>
      <c r="D21" s="17">
        <v>1</v>
      </c>
      <c r="E21" s="4">
        <f>E15</f>
        <v>2405.96</v>
      </c>
    </row>
    <row r="22" spans="1:5" x14ac:dyDescent="0.2">
      <c r="A22" s="6" t="s">
        <v>6</v>
      </c>
      <c r="B22" s="297" t="s">
        <v>7</v>
      </c>
      <c r="C22" s="298"/>
      <c r="D22" s="17">
        <v>0.3</v>
      </c>
      <c r="E22" s="4">
        <f>E21*D22</f>
        <v>721.78800000000001</v>
      </c>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3127.748</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260.64566666666667</v>
      </c>
    </row>
    <row r="33" spans="1:5" x14ac:dyDescent="0.2">
      <c r="A33" s="6" t="s">
        <v>6</v>
      </c>
      <c r="B33" s="297" t="s">
        <v>57</v>
      </c>
      <c r="C33" s="298"/>
      <c r="D33" s="17">
        <v>8.3299999999999999E-2</v>
      </c>
      <c r="E33" s="4">
        <f>E28/12</f>
        <v>260.64566666666667</v>
      </c>
    </row>
    <row r="34" spans="1:5" x14ac:dyDescent="0.2">
      <c r="A34" s="6" t="s">
        <v>8</v>
      </c>
      <c r="B34" s="297" t="s">
        <v>58</v>
      </c>
      <c r="C34" s="298"/>
      <c r="D34" s="17">
        <f>D33/3</f>
        <v>2.7766666666666665E-2</v>
      </c>
      <c r="E34" s="4">
        <f>D34*E28</f>
        <v>86.847136133333336</v>
      </c>
    </row>
    <row r="35" spans="1:5" x14ac:dyDescent="0.2">
      <c r="A35" s="317" t="s">
        <v>48</v>
      </c>
      <c r="B35" s="317"/>
      <c r="C35" s="317"/>
      <c r="D35" s="317"/>
      <c r="E35" s="20">
        <f>SUM(E32:E34)</f>
        <v>608.13846946666672</v>
      </c>
    </row>
    <row r="36" spans="1:5" x14ac:dyDescent="0.2">
      <c r="A36" s="31"/>
      <c r="B36" s="32"/>
      <c r="C36" s="32"/>
      <c r="D36" s="32"/>
      <c r="E36" s="33"/>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328.75800931306674</v>
      </c>
    </row>
    <row r="39" spans="1:5" x14ac:dyDescent="0.2">
      <c r="A39" s="6" t="s">
        <v>6</v>
      </c>
      <c r="B39" s="297" t="s">
        <v>19</v>
      </c>
      <c r="C39" s="298"/>
      <c r="D39" s="17">
        <v>0.08</v>
      </c>
      <c r="E39" s="4">
        <f>(E28+E35)*D39</f>
        <v>298.87091755733337</v>
      </c>
    </row>
    <row r="40" spans="1:5" x14ac:dyDescent="0.2">
      <c r="A40" s="317" t="s">
        <v>50</v>
      </c>
      <c r="B40" s="317"/>
      <c r="C40" s="317"/>
      <c r="D40" s="317"/>
      <c r="E40" s="20">
        <f>SUM(E38:E39)</f>
        <v>627.62892687040016</v>
      </c>
    </row>
    <row r="41" spans="1:5" x14ac:dyDescent="0.2">
      <c r="A41" s="31"/>
      <c r="B41" s="32"/>
      <c r="C41" s="32"/>
      <c r="D41" s="32"/>
      <c r="E41" s="33"/>
    </row>
    <row r="42" spans="1:5" x14ac:dyDescent="0.2">
      <c r="A42" s="13" t="s">
        <v>51</v>
      </c>
      <c r="B42" s="310" t="s">
        <v>52</v>
      </c>
      <c r="C42" s="310"/>
      <c r="D42" s="310"/>
      <c r="E42" s="13" t="s">
        <v>4</v>
      </c>
    </row>
    <row r="43" spans="1:5" x14ac:dyDescent="0.2">
      <c r="A43" s="54" t="s">
        <v>5</v>
      </c>
      <c r="B43" s="341" t="s">
        <v>53</v>
      </c>
      <c r="C43" s="341"/>
      <c r="D43" s="341"/>
      <c r="E43" s="4">
        <f>(((5.5)*2*22)-(E28*0.06))</f>
        <v>54.335120000000018</v>
      </c>
    </row>
    <row r="44" spans="1:5" x14ac:dyDescent="0.2">
      <c r="A44" s="54" t="s">
        <v>6</v>
      </c>
      <c r="B44" s="341" t="s">
        <v>54</v>
      </c>
      <c r="C44" s="341"/>
      <c r="D44" s="341"/>
      <c r="E44" s="4">
        <f>42.2*22</f>
        <v>928.40000000000009</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x14ac:dyDescent="0.2">
      <c r="A50" s="317" t="s">
        <v>60</v>
      </c>
      <c r="B50" s="317"/>
      <c r="C50" s="317"/>
      <c r="D50" s="317"/>
      <c r="E50" s="20">
        <f>SUM(E43:E49)</f>
        <v>1186.05512</v>
      </c>
    </row>
    <row r="51" spans="1:5" x14ac:dyDescent="0.2">
      <c r="A51" s="311" t="s">
        <v>62</v>
      </c>
      <c r="B51" s="312"/>
      <c r="C51" s="312"/>
      <c r="D51" s="313"/>
      <c r="E51" s="19">
        <f>E35+E40+E50</f>
        <v>2421.8225163370671</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445.03007283724446</v>
      </c>
    </row>
    <row r="56" spans="1:5" x14ac:dyDescent="0.2">
      <c r="A56" s="6" t="s">
        <v>6</v>
      </c>
      <c r="B56" s="297" t="s">
        <v>66</v>
      </c>
      <c r="C56" s="318"/>
      <c r="D56" s="298"/>
      <c r="E56" s="4">
        <f>E39*0.4</f>
        <v>119.54836702293335</v>
      </c>
    </row>
    <row r="57" spans="1:5" x14ac:dyDescent="0.2">
      <c r="A57" s="317" t="s">
        <v>68</v>
      </c>
      <c r="B57" s="317"/>
      <c r="C57" s="317"/>
      <c r="D57" s="317"/>
      <c r="E57" s="20">
        <f>(E55+E56)*0.5</f>
        <v>282.2892199300889</v>
      </c>
    </row>
    <row r="58" spans="1:5" x14ac:dyDescent="0.2">
      <c r="A58" s="314"/>
      <c r="B58" s="315"/>
      <c r="C58" s="315"/>
      <c r="D58" s="315"/>
      <c r="E58" s="316"/>
    </row>
    <row r="59" spans="1:5" x14ac:dyDescent="0.2">
      <c r="A59" s="13" t="s">
        <v>69</v>
      </c>
      <c r="B59" s="305" t="s">
        <v>70</v>
      </c>
      <c r="C59" s="306"/>
      <c r="D59" s="307"/>
      <c r="E59" s="13" t="s">
        <v>4</v>
      </c>
    </row>
    <row r="60" spans="1:5" x14ac:dyDescent="0.2">
      <c r="A60" s="6" t="s">
        <v>5</v>
      </c>
      <c r="B60" s="297" t="s">
        <v>66</v>
      </c>
      <c r="C60" s="318"/>
      <c r="D60" s="298"/>
      <c r="E60" s="4">
        <f>E39*0.4</f>
        <v>119.54836702293335</v>
      </c>
    </row>
    <row r="61" spans="1:5" x14ac:dyDescent="0.2">
      <c r="A61" s="317" t="s">
        <v>72</v>
      </c>
      <c r="B61" s="317"/>
      <c r="C61" s="317"/>
      <c r="D61" s="317"/>
      <c r="E61" s="20">
        <f>E60*0.5</f>
        <v>59.774183511466674</v>
      </c>
    </row>
    <row r="62" spans="1:5" x14ac:dyDescent="0.2">
      <c r="A62" s="311" t="s">
        <v>73</v>
      </c>
      <c r="B62" s="312"/>
      <c r="C62" s="312"/>
      <c r="D62" s="313"/>
      <c r="E62" s="19">
        <f>E57+E61</f>
        <v>342.06340344155558</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196.3877973259541</v>
      </c>
    </row>
    <row r="66" spans="1:5" x14ac:dyDescent="0.2">
      <c r="A66" s="311" t="s">
        <v>76</v>
      </c>
      <c r="B66" s="312"/>
      <c r="C66" s="312"/>
      <c r="D66" s="313"/>
      <c r="E66" s="19">
        <f>(E65*35)/12</f>
        <v>572.79774220069942</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764</v>
      </c>
      <c r="C70" s="330"/>
      <c r="D70" s="330"/>
      <c r="E70" s="4">
        <v>161.79</v>
      </c>
    </row>
    <row r="71" spans="1:5" x14ac:dyDescent="0.2">
      <c r="A71" s="25" t="s">
        <v>8</v>
      </c>
      <c r="B71" s="330" t="s">
        <v>763</v>
      </c>
      <c r="C71" s="330"/>
      <c r="D71" s="330"/>
      <c r="E71" s="4">
        <v>214.4</v>
      </c>
    </row>
    <row r="72" spans="1:5" x14ac:dyDescent="0.2">
      <c r="A72" s="25" t="s">
        <v>10</v>
      </c>
      <c r="B72" s="330" t="s">
        <v>17</v>
      </c>
      <c r="C72" s="330"/>
      <c r="D72" s="330"/>
      <c r="E72" s="26"/>
    </row>
    <row r="73" spans="1:5" x14ac:dyDescent="0.2">
      <c r="A73" s="311" t="s">
        <v>100</v>
      </c>
      <c r="B73" s="312"/>
      <c r="C73" s="312"/>
      <c r="D73" s="313"/>
      <c r="E73" s="19">
        <f>(E69*2)+E70+E71+E72</f>
        <v>461.99</v>
      </c>
    </row>
    <row r="74" spans="1:5" x14ac:dyDescent="0.2">
      <c r="A74" s="311" t="s">
        <v>77</v>
      </c>
      <c r="B74" s="312"/>
      <c r="C74" s="312"/>
      <c r="D74" s="313"/>
      <c r="E74" s="19">
        <f>E73/12</f>
        <v>38.499166666666667</v>
      </c>
    </row>
    <row r="75" spans="1:5" x14ac:dyDescent="0.2">
      <c r="A75" s="322" t="s">
        <v>18</v>
      </c>
      <c r="B75" s="322"/>
      <c r="C75" s="322"/>
      <c r="D75" s="322"/>
      <c r="E75" s="322"/>
    </row>
    <row r="76" spans="1:5" x14ac:dyDescent="0.2">
      <c r="A76" s="323"/>
      <c r="B76" s="324"/>
      <c r="C76" s="324"/>
      <c r="D76" s="324"/>
      <c r="E76" s="325"/>
    </row>
    <row r="77" spans="1:5" x14ac:dyDescent="0.2">
      <c r="A77" s="358"/>
      <c r="B77" s="359"/>
      <c r="C77" s="359"/>
      <c r="D77" s="359"/>
      <c r="E77" s="360"/>
    </row>
    <row r="78" spans="1:5" x14ac:dyDescent="0.2">
      <c r="A78" s="329" t="s">
        <v>56</v>
      </c>
      <c r="B78" s="329"/>
      <c r="C78" s="329"/>
      <c r="D78" s="329"/>
      <c r="E78" s="329"/>
    </row>
    <row r="79" spans="1:5" x14ac:dyDescent="0.2">
      <c r="A79" s="13" t="s">
        <v>5</v>
      </c>
      <c r="B79" s="305" t="s">
        <v>78</v>
      </c>
      <c r="C79" s="307"/>
      <c r="D79" s="27">
        <v>0.03</v>
      </c>
      <c r="E79" s="20">
        <f>D79*E98</f>
        <v>224.62628078224486</v>
      </c>
    </row>
    <row r="80" spans="1:5" x14ac:dyDescent="0.2">
      <c r="A80" s="13" t="s">
        <v>6</v>
      </c>
      <c r="B80" s="305" t="s">
        <v>79</v>
      </c>
      <c r="C80" s="307"/>
      <c r="D80" s="27">
        <v>0.08</v>
      </c>
      <c r="E80" s="28">
        <f>D80*E98</f>
        <v>599.00341541931971</v>
      </c>
    </row>
    <row r="81" spans="1:5" x14ac:dyDescent="0.2">
      <c r="A81" s="13" t="s">
        <v>8</v>
      </c>
      <c r="B81" s="305" t="s">
        <v>80</v>
      </c>
      <c r="C81" s="307"/>
      <c r="D81" s="27">
        <f>D82+D83+D84+D85</f>
        <v>0.13150000000000001</v>
      </c>
      <c r="E81" s="28">
        <f>D81*E98</f>
        <v>984.61186409550669</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82</v>
      </c>
      <c r="B86" s="333"/>
      <c r="C86" s="333"/>
      <c r="D86" s="22">
        <f>D79+D80+D81</f>
        <v>0.24149999999999999</v>
      </c>
      <c r="E86" s="23"/>
    </row>
    <row r="87" spans="1:5" x14ac:dyDescent="0.2">
      <c r="A87" s="311" t="s">
        <v>81</v>
      </c>
      <c r="B87" s="312"/>
      <c r="C87" s="312"/>
      <c r="D87" s="313"/>
      <c r="E87" s="19">
        <f>SUM(E79:E86)</f>
        <v>1808.2415602970714</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3127.748</v>
      </c>
    </row>
    <row r="92" spans="1:5" x14ac:dyDescent="0.2">
      <c r="A92" s="6" t="s">
        <v>6</v>
      </c>
      <c r="B92" s="297" t="s">
        <v>44</v>
      </c>
      <c r="C92" s="318"/>
      <c r="D92" s="298"/>
      <c r="E92" s="4">
        <f>E51</f>
        <v>2421.8225163370671</v>
      </c>
    </row>
    <row r="93" spans="1:5" x14ac:dyDescent="0.2">
      <c r="A93" s="6" t="s">
        <v>8</v>
      </c>
      <c r="B93" s="297" t="s">
        <v>63</v>
      </c>
      <c r="C93" s="318"/>
      <c r="D93" s="298"/>
      <c r="E93" s="4">
        <f>E62</f>
        <v>342.06340344155558</v>
      </c>
    </row>
    <row r="94" spans="1:5" x14ac:dyDescent="0.2">
      <c r="A94" s="6" t="s">
        <v>10</v>
      </c>
      <c r="B94" s="297" t="s">
        <v>74</v>
      </c>
      <c r="C94" s="318"/>
      <c r="D94" s="298"/>
      <c r="E94" s="4">
        <f>E66</f>
        <v>572.79774220069942</v>
      </c>
    </row>
    <row r="95" spans="1:5" x14ac:dyDescent="0.2">
      <c r="A95" s="6" t="s">
        <v>12</v>
      </c>
      <c r="B95" s="297" t="s">
        <v>55</v>
      </c>
      <c r="C95" s="318"/>
      <c r="D95" s="298"/>
      <c r="E95" s="4">
        <f>E74</f>
        <v>38.499166666666667</v>
      </c>
    </row>
    <row r="96" spans="1:5" x14ac:dyDescent="0.2">
      <c r="A96" s="340" t="s">
        <v>83</v>
      </c>
      <c r="B96" s="340"/>
      <c r="C96" s="340"/>
      <c r="D96" s="340"/>
      <c r="E96" s="19">
        <f>SUM(E91:E95)</f>
        <v>6502.9308286459891</v>
      </c>
    </row>
    <row r="97" spans="1:5" x14ac:dyDescent="0.2">
      <c r="A97" s="6" t="s">
        <v>14</v>
      </c>
      <c r="B97" s="297" t="s">
        <v>56</v>
      </c>
      <c r="C97" s="318"/>
      <c r="D97" s="298"/>
      <c r="E97" s="4">
        <f>E87</f>
        <v>1808.2415602970714</v>
      </c>
    </row>
    <row r="98" spans="1:5" x14ac:dyDescent="0.2">
      <c r="A98" s="337" t="s">
        <v>84</v>
      </c>
      <c r="B98" s="338"/>
      <c r="C98" s="338"/>
      <c r="D98" s="339"/>
      <c r="E98" s="19">
        <f>E96/(1-D81)</f>
        <v>7487.5426927414956</v>
      </c>
    </row>
  </sheetData>
  <mergeCells count="96">
    <mergeCell ref="A96:D96"/>
    <mergeCell ref="B97:D97"/>
    <mergeCell ref="A98:D98"/>
    <mergeCell ref="B95:D95"/>
    <mergeCell ref="B80:C80"/>
    <mergeCell ref="B81:C81"/>
    <mergeCell ref="A86:C86"/>
    <mergeCell ref="A87:D87"/>
    <mergeCell ref="A88:E88"/>
    <mergeCell ref="A89:E89"/>
    <mergeCell ref="A90:E90"/>
    <mergeCell ref="B91:D91"/>
    <mergeCell ref="B92:D92"/>
    <mergeCell ref="B93:D93"/>
    <mergeCell ref="B94:D94"/>
    <mergeCell ref="B82:C82"/>
    <mergeCell ref="B83:C83"/>
    <mergeCell ref="B84:C84"/>
    <mergeCell ref="B85:C85"/>
    <mergeCell ref="B79:C79"/>
    <mergeCell ref="A68:E68"/>
    <mergeCell ref="B69:D69"/>
    <mergeCell ref="B70:D70"/>
    <mergeCell ref="B71:D71"/>
    <mergeCell ref="B72:D72"/>
    <mergeCell ref="A73:D73"/>
    <mergeCell ref="A74:D74"/>
    <mergeCell ref="A75:E75"/>
    <mergeCell ref="A76:E76"/>
    <mergeCell ref="A77:E77"/>
    <mergeCell ref="A78:E78"/>
    <mergeCell ref="A67:E67"/>
    <mergeCell ref="B56:D56"/>
    <mergeCell ref="A57:D57"/>
    <mergeCell ref="A58:E58"/>
    <mergeCell ref="B59:D59"/>
    <mergeCell ref="B60:D60"/>
    <mergeCell ref="A61:D61"/>
    <mergeCell ref="A62:D62"/>
    <mergeCell ref="A63:E63"/>
    <mergeCell ref="A64:E64"/>
    <mergeCell ref="B65:D65"/>
    <mergeCell ref="A66:D66"/>
    <mergeCell ref="B55:D55"/>
    <mergeCell ref="B38:C38"/>
    <mergeCell ref="B39:C39"/>
    <mergeCell ref="A40:D40"/>
    <mergeCell ref="B42:D42"/>
    <mergeCell ref="B43:D43"/>
    <mergeCell ref="B44:D44"/>
    <mergeCell ref="A50:D50"/>
    <mergeCell ref="A51:D51"/>
    <mergeCell ref="A52:E52"/>
    <mergeCell ref="A53:E53"/>
    <mergeCell ref="B54:D54"/>
    <mergeCell ref="B45:D45"/>
    <mergeCell ref="B46:D46"/>
    <mergeCell ref="B47:D47"/>
    <mergeCell ref="B48:D48"/>
    <mergeCell ref="B20:D20"/>
    <mergeCell ref="B21:C21"/>
    <mergeCell ref="B22:C22"/>
    <mergeCell ref="B23:C23"/>
    <mergeCell ref="B37:D37"/>
    <mergeCell ref="B25:C25"/>
    <mergeCell ref="B26:C26"/>
    <mergeCell ref="B27:C27"/>
    <mergeCell ref="A28:D28"/>
    <mergeCell ref="A29:E29"/>
    <mergeCell ref="A30:E30"/>
    <mergeCell ref="B31:C31"/>
    <mergeCell ref="B32:C32"/>
    <mergeCell ref="B33:C33"/>
    <mergeCell ref="B34:C34"/>
    <mergeCell ref="A35:D35"/>
    <mergeCell ref="B15:D15"/>
    <mergeCell ref="B16:D16"/>
    <mergeCell ref="B17:D17"/>
    <mergeCell ref="A18:E18"/>
    <mergeCell ref="A19:E19"/>
    <mergeCell ref="B49:D49"/>
    <mergeCell ref="A12:E12"/>
    <mergeCell ref="A1:E1"/>
    <mergeCell ref="A2:E2"/>
    <mergeCell ref="A3:E3"/>
    <mergeCell ref="A4:E4"/>
    <mergeCell ref="A5:E5"/>
    <mergeCell ref="A6:E6"/>
    <mergeCell ref="A7:E7"/>
    <mergeCell ref="A8:E8"/>
    <mergeCell ref="A9:E9"/>
    <mergeCell ref="A10:E10"/>
    <mergeCell ref="A11:E11"/>
    <mergeCell ref="B24:C24"/>
    <mergeCell ref="B13:D13"/>
    <mergeCell ref="B14:D14"/>
  </mergeCells>
  <pageMargins left="0.39370078740157483" right="0.39370078740157483" top="0.78740157480314965" bottom="0.78740157480314965"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65" zoomScale="175" zoomScaleNormal="175" workbookViewId="0">
      <selection activeCell="A84" sqref="A84:D85"/>
    </sheetView>
  </sheetViews>
  <sheetFormatPr defaultRowHeight="12.75" x14ac:dyDescent="0.2"/>
  <cols>
    <col min="1" max="1" width="15.83203125" customWidth="1"/>
    <col min="2" max="2" width="27.1640625" customWidth="1"/>
    <col min="3" max="3" width="23.83203125" customWidth="1"/>
    <col min="4" max="4" width="20" customWidth="1"/>
    <col min="5" max="5" width="18.5"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x14ac:dyDescent="0.2">
      <c r="A4" s="290" t="s">
        <v>29</v>
      </c>
      <c r="B4" s="290"/>
      <c r="C4" s="290"/>
      <c r="D4" s="290"/>
      <c r="E4" s="290"/>
    </row>
    <row r="5" spans="1:5" x14ac:dyDescent="0.2">
      <c r="A5" s="290" t="s">
        <v>903</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85</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45.75" customHeight="1" x14ac:dyDescent="0.2">
      <c r="A13" s="2">
        <v>1</v>
      </c>
      <c r="B13" s="299" t="s">
        <v>35</v>
      </c>
      <c r="C13" s="300"/>
      <c r="D13" s="301"/>
      <c r="E13" s="3" t="s">
        <v>1982</v>
      </c>
    </row>
    <row r="14" spans="1:5" x14ac:dyDescent="0.2">
      <c r="A14" s="3">
        <v>2</v>
      </c>
      <c r="B14" s="299" t="s">
        <v>36</v>
      </c>
      <c r="C14" s="300"/>
      <c r="D14" s="301"/>
      <c r="E14" s="3" t="s">
        <v>766</v>
      </c>
    </row>
    <row r="15" spans="1:5" x14ac:dyDescent="0.2">
      <c r="A15" s="3">
        <v>3</v>
      </c>
      <c r="B15" s="299" t="s">
        <v>37</v>
      </c>
      <c r="C15" s="300"/>
      <c r="D15" s="301"/>
      <c r="E15" s="4">
        <v>2405.96</v>
      </c>
    </row>
    <row r="16" spans="1:5" ht="27.75" customHeight="1" x14ac:dyDescent="0.2">
      <c r="A16" s="3">
        <v>4</v>
      </c>
      <c r="B16" s="299" t="s">
        <v>38</v>
      </c>
      <c r="C16" s="300"/>
      <c r="D16" s="301"/>
      <c r="E16" s="3" t="s">
        <v>915</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910</v>
      </c>
      <c r="C21" s="298"/>
      <c r="D21" s="17">
        <v>1</v>
      </c>
      <c r="E21" s="4">
        <f>E15</f>
        <v>2405.96</v>
      </c>
    </row>
    <row r="22" spans="1:5" x14ac:dyDescent="0.2">
      <c r="A22" s="6" t="s">
        <v>6</v>
      </c>
      <c r="B22" s="297" t="s">
        <v>7</v>
      </c>
      <c r="C22" s="298"/>
      <c r="D22" s="17">
        <v>0.3</v>
      </c>
      <c r="E22" s="4">
        <f>E21*D22</f>
        <v>721.78800000000001</v>
      </c>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3127.748</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260.64566666666667</v>
      </c>
    </row>
    <row r="33" spans="1:5" x14ac:dyDescent="0.2">
      <c r="A33" s="6" t="s">
        <v>6</v>
      </c>
      <c r="B33" s="297" t="s">
        <v>57</v>
      </c>
      <c r="C33" s="298"/>
      <c r="D33" s="17">
        <v>8.3299999999999999E-2</v>
      </c>
      <c r="E33" s="4">
        <f>E28/12</f>
        <v>260.64566666666667</v>
      </c>
    </row>
    <row r="34" spans="1:5" x14ac:dyDescent="0.2">
      <c r="A34" s="6" t="s">
        <v>8</v>
      </c>
      <c r="B34" s="297" t="s">
        <v>58</v>
      </c>
      <c r="C34" s="298"/>
      <c r="D34" s="17">
        <f>D33/3</f>
        <v>2.7766666666666665E-2</v>
      </c>
      <c r="E34" s="4">
        <f>D34*E28</f>
        <v>86.847136133333336</v>
      </c>
    </row>
    <row r="35" spans="1:5" x14ac:dyDescent="0.2">
      <c r="A35" s="317" t="s">
        <v>48</v>
      </c>
      <c r="B35" s="317"/>
      <c r="C35" s="317"/>
      <c r="D35" s="317"/>
      <c r="E35" s="20">
        <f>SUM(E32:E34)</f>
        <v>608.13846946666672</v>
      </c>
    </row>
    <row r="36" spans="1:5" x14ac:dyDescent="0.2">
      <c r="A36" s="31"/>
      <c r="B36" s="32"/>
      <c r="C36" s="32"/>
      <c r="D36" s="32"/>
      <c r="E36" s="33"/>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328.75800931306674</v>
      </c>
    </row>
    <row r="39" spans="1:5" x14ac:dyDescent="0.2">
      <c r="A39" s="6" t="s">
        <v>6</v>
      </c>
      <c r="B39" s="297" t="s">
        <v>19</v>
      </c>
      <c r="C39" s="298"/>
      <c r="D39" s="17">
        <v>0.08</v>
      </c>
      <c r="E39" s="4">
        <f>(E28+E35)*D39</f>
        <v>298.87091755733337</v>
      </c>
    </row>
    <row r="40" spans="1:5" x14ac:dyDescent="0.2">
      <c r="A40" s="317" t="s">
        <v>50</v>
      </c>
      <c r="B40" s="317"/>
      <c r="C40" s="317"/>
      <c r="D40" s="317"/>
      <c r="E40" s="20">
        <f>SUM(E38:E39)</f>
        <v>627.62892687040016</v>
      </c>
    </row>
    <row r="41" spans="1:5" x14ac:dyDescent="0.2">
      <c r="A41" s="31"/>
      <c r="B41" s="32"/>
      <c r="C41" s="32"/>
      <c r="D41" s="32"/>
      <c r="E41" s="33"/>
    </row>
    <row r="42" spans="1:5" x14ac:dyDescent="0.2">
      <c r="A42" s="13" t="s">
        <v>51</v>
      </c>
      <c r="B42" s="310" t="s">
        <v>52</v>
      </c>
      <c r="C42" s="310"/>
      <c r="D42" s="310"/>
      <c r="E42" s="13" t="s">
        <v>4</v>
      </c>
    </row>
    <row r="43" spans="1:5" x14ac:dyDescent="0.2">
      <c r="A43" s="54" t="s">
        <v>5</v>
      </c>
      <c r="B43" s="341" t="s">
        <v>53</v>
      </c>
      <c r="C43" s="341"/>
      <c r="D43" s="341"/>
      <c r="E43" s="4">
        <v>0</v>
      </c>
    </row>
    <row r="44" spans="1:5" x14ac:dyDescent="0.2">
      <c r="A44" s="54" t="s">
        <v>6</v>
      </c>
      <c r="B44" s="341" t="s">
        <v>54</v>
      </c>
      <c r="C44" s="341"/>
      <c r="D44" s="341"/>
      <c r="E44" s="4">
        <f>42.2*15.5</f>
        <v>654.1</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x14ac:dyDescent="0.2">
      <c r="A50" s="317" t="s">
        <v>60</v>
      </c>
      <c r="B50" s="317"/>
      <c r="C50" s="317"/>
      <c r="D50" s="317"/>
      <c r="E50" s="20">
        <f>SUM(E43:E49)</f>
        <v>857.42</v>
      </c>
    </row>
    <row r="51" spans="1:5" x14ac:dyDescent="0.2">
      <c r="A51" s="311" t="s">
        <v>62</v>
      </c>
      <c r="B51" s="312"/>
      <c r="C51" s="312"/>
      <c r="D51" s="313"/>
      <c r="E51" s="19">
        <f>E35+E40+E50</f>
        <v>2093.1873963370667</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417.64381283724447</v>
      </c>
    </row>
    <row r="56" spans="1:5" x14ac:dyDescent="0.2">
      <c r="A56" s="6" t="s">
        <v>6</v>
      </c>
      <c r="B56" s="297" t="s">
        <v>66</v>
      </c>
      <c r="C56" s="318"/>
      <c r="D56" s="298"/>
      <c r="E56" s="4">
        <f>E39*0.4</f>
        <v>119.54836702293335</v>
      </c>
    </row>
    <row r="57" spans="1:5" x14ac:dyDescent="0.2">
      <c r="A57" s="317" t="s">
        <v>68</v>
      </c>
      <c r="B57" s="317"/>
      <c r="C57" s="317"/>
      <c r="D57" s="317"/>
      <c r="E57" s="20">
        <f>(E55+E56)*0.5</f>
        <v>268.59608993008891</v>
      </c>
    </row>
    <row r="58" spans="1:5" x14ac:dyDescent="0.2">
      <c r="A58" s="314"/>
      <c r="B58" s="315"/>
      <c r="C58" s="315"/>
      <c r="D58" s="315"/>
      <c r="E58" s="316"/>
    </row>
    <row r="59" spans="1:5" x14ac:dyDescent="0.2">
      <c r="A59" s="13" t="s">
        <v>69</v>
      </c>
      <c r="B59" s="305" t="s">
        <v>70</v>
      </c>
      <c r="C59" s="306"/>
      <c r="D59" s="307"/>
      <c r="E59" s="13" t="s">
        <v>4</v>
      </c>
    </row>
    <row r="60" spans="1:5" x14ac:dyDescent="0.2">
      <c r="A60" s="6" t="s">
        <v>5</v>
      </c>
      <c r="B60" s="297" t="s">
        <v>66</v>
      </c>
      <c r="C60" s="318"/>
      <c r="D60" s="298"/>
      <c r="E60" s="4">
        <f>E39*0.4</f>
        <v>119.54836702293335</v>
      </c>
    </row>
    <row r="61" spans="1:5" x14ac:dyDescent="0.2">
      <c r="A61" s="317" t="s">
        <v>72</v>
      </c>
      <c r="B61" s="317"/>
      <c r="C61" s="317"/>
      <c r="D61" s="317"/>
      <c r="E61" s="20">
        <f>E60*0.5</f>
        <v>59.774183511466674</v>
      </c>
    </row>
    <row r="62" spans="1:5" x14ac:dyDescent="0.2">
      <c r="A62" s="311" t="s">
        <v>73</v>
      </c>
      <c r="B62" s="312"/>
      <c r="C62" s="312"/>
      <c r="D62" s="313"/>
      <c r="E62" s="19">
        <f>E57+E61</f>
        <v>328.37027344155558</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184.97685565928742</v>
      </c>
    </row>
    <row r="66" spans="1:5" x14ac:dyDescent="0.2">
      <c r="A66" s="311" t="s">
        <v>76</v>
      </c>
      <c r="B66" s="312"/>
      <c r="C66" s="312"/>
      <c r="D66" s="313"/>
      <c r="E66" s="19">
        <f>(E65*35)/12</f>
        <v>539.51582900625499</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764</v>
      </c>
      <c r="C70" s="330"/>
      <c r="D70" s="330"/>
      <c r="E70" s="4">
        <v>161.79</v>
      </c>
    </row>
    <row r="71" spans="1:5" x14ac:dyDescent="0.2">
      <c r="A71" s="25" t="s">
        <v>8</v>
      </c>
      <c r="B71" s="330" t="s">
        <v>763</v>
      </c>
      <c r="C71" s="330"/>
      <c r="D71" s="330"/>
      <c r="E71" s="4">
        <v>214.4</v>
      </c>
    </row>
    <row r="72" spans="1:5" x14ac:dyDescent="0.2">
      <c r="A72" s="25" t="s">
        <v>10</v>
      </c>
      <c r="B72" s="330" t="s">
        <v>17</v>
      </c>
      <c r="C72" s="330"/>
      <c r="D72" s="330"/>
      <c r="E72" s="26"/>
    </row>
    <row r="73" spans="1:5" x14ac:dyDescent="0.2">
      <c r="A73" s="311" t="s">
        <v>100</v>
      </c>
      <c r="B73" s="312"/>
      <c r="C73" s="312"/>
      <c r="D73" s="313"/>
      <c r="E73" s="19">
        <f>(E69*2)+E70+E71+E72</f>
        <v>461.99</v>
      </c>
    </row>
    <row r="74" spans="1:5" x14ac:dyDescent="0.2">
      <c r="A74" s="311" t="s">
        <v>77</v>
      </c>
      <c r="B74" s="312"/>
      <c r="C74" s="312"/>
      <c r="D74" s="313"/>
      <c r="E74" s="19">
        <f>E73/12</f>
        <v>38.499166666666667</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211.65183645773894</v>
      </c>
    </row>
    <row r="80" spans="1:5" x14ac:dyDescent="0.2">
      <c r="A80" s="13" t="s">
        <v>6</v>
      </c>
      <c r="B80" s="305" t="s">
        <v>79</v>
      </c>
      <c r="C80" s="307"/>
      <c r="D80" s="27">
        <v>0.08</v>
      </c>
      <c r="E80" s="28">
        <f>D80*E98</f>
        <v>564.40489722063728</v>
      </c>
    </row>
    <row r="81" spans="1:5" x14ac:dyDescent="0.2">
      <c r="A81" s="13" t="s">
        <v>8</v>
      </c>
      <c r="B81" s="305" t="s">
        <v>80</v>
      </c>
      <c r="C81" s="307"/>
      <c r="D81" s="27">
        <f>D82+D83+D84+D85</f>
        <v>0.13150000000000001</v>
      </c>
      <c r="E81" s="28">
        <f>D81*E98</f>
        <v>927.74054980642245</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1975</v>
      </c>
      <c r="B86" s="333"/>
      <c r="C86" s="333"/>
      <c r="D86" s="22">
        <f>D79+D80+D81</f>
        <v>0.24149999999999999</v>
      </c>
      <c r="E86" s="23"/>
    </row>
    <row r="87" spans="1:5" x14ac:dyDescent="0.2">
      <c r="A87" s="311" t="s">
        <v>81</v>
      </c>
      <c r="B87" s="312"/>
      <c r="C87" s="312"/>
      <c r="D87" s="313"/>
      <c r="E87" s="19">
        <f>SUM(E79:E86)</f>
        <v>1703.7972834847988</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3127.748</v>
      </c>
    </row>
    <row r="92" spans="1:5" x14ac:dyDescent="0.2">
      <c r="A92" s="6" t="s">
        <v>6</v>
      </c>
      <c r="B92" s="297" t="s">
        <v>44</v>
      </c>
      <c r="C92" s="318"/>
      <c r="D92" s="298"/>
      <c r="E92" s="4">
        <f>E51</f>
        <v>2093.1873963370667</v>
      </c>
    </row>
    <row r="93" spans="1:5" x14ac:dyDescent="0.2">
      <c r="A93" s="6" t="s">
        <v>8</v>
      </c>
      <c r="B93" s="297" t="s">
        <v>63</v>
      </c>
      <c r="C93" s="318"/>
      <c r="D93" s="298"/>
      <c r="E93" s="4">
        <f>E62</f>
        <v>328.37027344155558</v>
      </c>
    </row>
    <row r="94" spans="1:5" x14ac:dyDescent="0.2">
      <c r="A94" s="6" t="s">
        <v>10</v>
      </c>
      <c r="B94" s="297" t="s">
        <v>74</v>
      </c>
      <c r="C94" s="318"/>
      <c r="D94" s="298"/>
      <c r="E94" s="4">
        <f>E66</f>
        <v>539.51582900625499</v>
      </c>
    </row>
    <row r="95" spans="1:5" x14ac:dyDescent="0.2">
      <c r="A95" s="6" t="s">
        <v>12</v>
      </c>
      <c r="B95" s="297" t="s">
        <v>55</v>
      </c>
      <c r="C95" s="318"/>
      <c r="D95" s="298"/>
      <c r="E95" s="4">
        <f>E74</f>
        <v>38.499166666666667</v>
      </c>
    </row>
    <row r="96" spans="1:5" x14ac:dyDescent="0.2">
      <c r="A96" s="340" t="s">
        <v>83</v>
      </c>
      <c r="B96" s="340"/>
      <c r="C96" s="340"/>
      <c r="D96" s="340"/>
      <c r="E96" s="19">
        <f>SUM(E91:E95)</f>
        <v>6127.3206654515434</v>
      </c>
    </row>
    <row r="97" spans="1:5" x14ac:dyDescent="0.2">
      <c r="A97" s="6" t="s">
        <v>14</v>
      </c>
      <c r="B97" s="297" t="s">
        <v>56</v>
      </c>
      <c r="C97" s="318"/>
      <c r="D97" s="298"/>
      <c r="E97" s="4">
        <f>E87</f>
        <v>1703.7972834847988</v>
      </c>
    </row>
    <row r="98" spans="1:5" x14ac:dyDescent="0.2">
      <c r="A98" s="337" t="s">
        <v>84</v>
      </c>
      <c r="B98" s="338"/>
      <c r="C98" s="338"/>
      <c r="D98" s="339"/>
      <c r="E98" s="19">
        <f>E96/(1-D81)</f>
        <v>7055.0612152579652</v>
      </c>
    </row>
  </sheetData>
  <mergeCells count="96">
    <mergeCell ref="A96:D96"/>
    <mergeCell ref="B97:D97"/>
    <mergeCell ref="A98:D98"/>
    <mergeCell ref="B95:D95"/>
    <mergeCell ref="B80:C80"/>
    <mergeCell ref="B81:C81"/>
    <mergeCell ref="A86:C86"/>
    <mergeCell ref="A87:D87"/>
    <mergeCell ref="A88:E88"/>
    <mergeCell ref="A89:E89"/>
    <mergeCell ref="A90:E90"/>
    <mergeCell ref="B91:D91"/>
    <mergeCell ref="B92:D92"/>
    <mergeCell ref="B93:D93"/>
    <mergeCell ref="B94:D94"/>
    <mergeCell ref="B82:C82"/>
    <mergeCell ref="B83:C83"/>
    <mergeCell ref="B84:C84"/>
    <mergeCell ref="B85:C85"/>
    <mergeCell ref="B79:C79"/>
    <mergeCell ref="A68:E68"/>
    <mergeCell ref="B69:D69"/>
    <mergeCell ref="B70:D70"/>
    <mergeCell ref="B71:D71"/>
    <mergeCell ref="B72:D72"/>
    <mergeCell ref="A73:D73"/>
    <mergeCell ref="A74:D74"/>
    <mergeCell ref="A75:E75"/>
    <mergeCell ref="A76:E76"/>
    <mergeCell ref="A77:E77"/>
    <mergeCell ref="A78:E78"/>
    <mergeCell ref="A67:E67"/>
    <mergeCell ref="B56:D56"/>
    <mergeCell ref="A57:D57"/>
    <mergeCell ref="A58:E58"/>
    <mergeCell ref="B59:D59"/>
    <mergeCell ref="B60:D60"/>
    <mergeCell ref="A61:D61"/>
    <mergeCell ref="A62:D62"/>
    <mergeCell ref="A63:E63"/>
    <mergeCell ref="A64:E64"/>
    <mergeCell ref="B65:D65"/>
    <mergeCell ref="A66:D66"/>
    <mergeCell ref="B55:D55"/>
    <mergeCell ref="B38:C38"/>
    <mergeCell ref="B39:C39"/>
    <mergeCell ref="A40:D40"/>
    <mergeCell ref="B42:D42"/>
    <mergeCell ref="B43:D43"/>
    <mergeCell ref="B44:D44"/>
    <mergeCell ref="A50:D50"/>
    <mergeCell ref="A51:D51"/>
    <mergeCell ref="A52:E52"/>
    <mergeCell ref="A53:E53"/>
    <mergeCell ref="B54:D54"/>
    <mergeCell ref="B45:D45"/>
    <mergeCell ref="B46:D46"/>
    <mergeCell ref="B47:D47"/>
    <mergeCell ref="B48:D48"/>
    <mergeCell ref="B20:D20"/>
    <mergeCell ref="B21:C21"/>
    <mergeCell ref="B22:C22"/>
    <mergeCell ref="B23:C23"/>
    <mergeCell ref="B37:D37"/>
    <mergeCell ref="B25:C25"/>
    <mergeCell ref="B26:C26"/>
    <mergeCell ref="B27:C27"/>
    <mergeCell ref="A28:D28"/>
    <mergeCell ref="A29:E29"/>
    <mergeCell ref="A30:E30"/>
    <mergeCell ref="B31:C31"/>
    <mergeCell ref="B32:C32"/>
    <mergeCell ref="B33:C33"/>
    <mergeCell ref="B34:C34"/>
    <mergeCell ref="A35:D35"/>
    <mergeCell ref="B15:D15"/>
    <mergeCell ref="B16:D16"/>
    <mergeCell ref="B17:D17"/>
    <mergeCell ref="A18:E18"/>
    <mergeCell ref="A19:E19"/>
    <mergeCell ref="B49:D49"/>
    <mergeCell ref="A12:E12"/>
    <mergeCell ref="A1:E1"/>
    <mergeCell ref="A2:E2"/>
    <mergeCell ref="A3:E3"/>
    <mergeCell ref="A4:E4"/>
    <mergeCell ref="A5:E5"/>
    <mergeCell ref="A6:E6"/>
    <mergeCell ref="A7:E7"/>
    <mergeCell ref="A8:E8"/>
    <mergeCell ref="A9:E9"/>
    <mergeCell ref="A10:E10"/>
    <mergeCell ref="A11:E11"/>
    <mergeCell ref="B24:C24"/>
    <mergeCell ref="B13:D13"/>
    <mergeCell ref="B14:D14"/>
  </mergeCells>
  <pageMargins left="0.39370078740157483" right="0.39370078740157483" top="0.78740157480314965" bottom="0.78740157480314965"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64" zoomScale="140" zoomScaleNormal="140" workbookViewId="0">
      <selection activeCell="A84" sqref="A84:D85"/>
    </sheetView>
  </sheetViews>
  <sheetFormatPr defaultRowHeight="12.75" x14ac:dyDescent="0.2"/>
  <cols>
    <col min="1" max="1" width="16" customWidth="1"/>
    <col min="2" max="2" width="25.33203125" customWidth="1"/>
    <col min="3" max="3" width="23.83203125" customWidth="1"/>
    <col min="4" max="4" width="20.83203125" customWidth="1"/>
    <col min="5" max="5" width="18.1640625" customWidth="1"/>
  </cols>
  <sheetData>
    <row r="1" spans="1:5" x14ac:dyDescent="0.2">
      <c r="A1" s="351" t="s">
        <v>2</v>
      </c>
      <c r="B1" s="352"/>
      <c r="C1" s="352"/>
      <c r="D1" s="352"/>
      <c r="E1" s="353"/>
    </row>
    <row r="2" spans="1:5" x14ac:dyDescent="0.2">
      <c r="A2" s="361" t="s">
        <v>32</v>
      </c>
      <c r="B2" s="362"/>
      <c r="C2" s="362"/>
      <c r="D2" s="362"/>
      <c r="E2" s="363"/>
    </row>
    <row r="3" spans="1:5" ht="12.75" customHeight="1" x14ac:dyDescent="0.2">
      <c r="A3" s="364" t="s">
        <v>883</v>
      </c>
      <c r="B3" s="365"/>
      <c r="C3" s="365"/>
      <c r="D3" s="365"/>
      <c r="E3" s="366"/>
    </row>
    <row r="4" spans="1:5" ht="12.75" customHeight="1" x14ac:dyDescent="0.2">
      <c r="A4" s="364" t="s">
        <v>29</v>
      </c>
      <c r="B4" s="365"/>
      <c r="C4" s="365"/>
      <c r="D4" s="365"/>
      <c r="E4" s="366"/>
    </row>
    <row r="5" spans="1:5" ht="12.75" customHeight="1" x14ac:dyDescent="0.2">
      <c r="A5" s="364" t="s">
        <v>909</v>
      </c>
      <c r="B5" s="365"/>
      <c r="C5" s="365"/>
      <c r="D5" s="365"/>
      <c r="E5" s="366"/>
    </row>
    <row r="6" spans="1:5" ht="12.75" customHeight="1" x14ac:dyDescent="0.2">
      <c r="A6" s="290" t="s">
        <v>1986</v>
      </c>
      <c r="B6" s="290"/>
      <c r="C6" s="290"/>
      <c r="D6" s="290"/>
      <c r="E6" s="290"/>
    </row>
    <row r="7" spans="1:5" ht="12.75" customHeight="1" x14ac:dyDescent="0.2">
      <c r="A7" s="364" t="s">
        <v>757</v>
      </c>
      <c r="B7" s="365"/>
      <c r="C7" s="365"/>
      <c r="D7" s="365"/>
      <c r="E7" s="366"/>
    </row>
    <row r="8" spans="1:5" ht="12.75" customHeight="1" x14ac:dyDescent="0.2">
      <c r="A8" s="364" t="s">
        <v>30</v>
      </c>
      <c r="B8" s="365"/>
      <c r="C8" s="365"/>
      <c r="D8" s="365"/>
      <c r="E8" s="366"/>
    </row>
    <row r="9" spans="1:5" ht="12.75" customHeight="1" x14ac:dyDescent="0.2">
      <c r="A9" s="364" t="s">
        <v>85</v>
      </c>
      <c r="B9" s="365"/>
      <c r="C9" s="365"/>
      <c r="D9" s="365"/>
      <c r="E9" s="366"/>
    </row>
    <row r="10" spans="1:5" x14ac:dyDescent="0.2">
      <c r="A10" s="291"/>
      <c r="B10" s="292"/>
      <c r="C10" s="292"/>
      <c r="D10" s="292"/>
      <c r="E10" s="293"/>
    </row>
    <row r="11" spans="1:5" ht="12.75" customHeight="1" x14ac:dyDescent="0.2">
      <c r="A11" s="294" t="s">
        <v>33</v>
      </c>
      <c r="B11" s="295"/>
      <c r="C11" s="295"/>
      <c r="D11" s="295"/>
      <c r="E11" s="296"/>
    </row>
    <row r="12" spans="1:5" x14ac:dyDescent="0.2">
      <c r="A12" s="361" t="s">
        <v>34</v>
      </c>
      <c r="B12" s="362"/>
      <c r="C12" s="362"/>
      <c r="D12" s="362"/>
      <c r="E12" s="363"/>
    </row>
    <row r="13" spans="1:5" ht="38.25" x14ac:dyDescent="0.2">
      <c r="A13" s="2">
        <v>1</v>
      </c>
      <c r="B13" s="299" t="s">
        <v>35</v>
      </c>
      <c r="C13" s="300"/>
      <c r="D13" s="301"/>
      <c r="E13" s="3" t="s">
        <v>2004</v>
      </c>
    </row>
    <row r="14" spans="1:5" x14ac:dyDescent="0.2">
      <c r="A14" s="3">
        <v>2</v>
      </c>
      <c r="B14" s="299" t="s">
        <v>36</v>
      </c>
      <c r="C14" s="300"/>
      <c r="D14" s="301"/>
      <c r="E14" s="3" t="s">
        <v>766</v>
      </c>
    </row>
    <row r="15" spans="1:5" x14ac:dyDescent="0.2">
      <c r="A15" s="3">
        <v>3</v>
      </c>
      <c r="B15" s="299" t="s">
        <v>37</v>
      </c>
      <c r="C15" s="300"/>
      <c r="D15" s="301"/>
      <c r="E15" s="4">
        <v>2405.96</v>
      </c>
    </row>
    <row r="16" spans="1:5" ht="22.5" customHeight="1" x14ac:dyDescent="0.2">
      <c r="A16" s="3">
        <v>4</v>
      </c>
      <c r="B16" s="299" t="s">
        <v>38</v>
      </c>
      <c r="C16" s="300"/>
      <c r="D16" s="301"/>
      <c r="E16" s="3" t="s">
        <v>914</v>
      </c>
    </row>
    <row r="17" spans="1:5" x14ac:dyDescent="0.2">
      <c r="A17" s="2">
        <v>5</v>
      </c>
      <c r="B17" s="299" t="s">
        <v>39</v>
      </c>
      <c r="C17" s="300"/>
      <c r="D17" s="301"/>
      <c r="E17" s="5">
        <v>45299</v>
      </c>
    </row>
    <row r="18" spans="1:5" x14ac:dyDescent="0.2">
      <c r="A18" s="302"/>
      <c r="B18" s="303"/>
      <c r="C18" s="303"/>
      <c r="D18" s="303"/>
      <c r="E18" s="304"/>
    </row>
    <row r="19" spans="1:5" x14ac:dyDescent="0.2">
      <c r="A19" s="351" t="s">
        <v>42</v>
      </c>
      <c r="B19" s="352"/>
      <c r="C19" s="352"/>
      <c r="D19" s="352"/>
      <c r="E19" s="353"/>
    </row>
    <row r="20" spans="1:5" x14ac:dyDescent="0.2">
      <c r="A20" s="13">
        <v>1</v>
      </c>
      <c r="B20" s="305" t="s">
        <v>3</v>
      </c>
      <c r="C20" s="306"/>
      <c r="D20" s="307"/>
      <c r="E20" s="13" t="s">
        <v>4</v>
      </c>
    </row>
    <row r="21" spans="1:5" x14ac:dyDescent="0.2">
      <c r="A21" s="6" t="s">
        <v>5</v>
      </c>
      <c r="B21" s="297" t="s">
        <v>910</v>
      </c>
      <c r="C21" s="298"/>
      <c r="D21" s="17">
        <v>1</v>
      </c>
      <c r="E21" s="4">
        <f>E15</f>
        <v>2405.96</v>
      </c>
    </row>
    <row r="22" spans="1:5" x14ac:dyDescent="0.2">
      <c r="A22" s="6" t="s">
        <v>6</v>
      </c>
      <c r="B22" s="297" t="s">
        <v>7</v>
      </c>
      <c r="C22" s="298"/>
      <c r="D22" s="17">
        <v>0.3</v>
      </c>
      <c r="E22" s="4">
        <f>E21*D22</f>
        <v>721.78800000000001</v>
      </c>
    </row>
    <row r="23" spans="1:5" x14ac:dyDescent="0.2">
      <c r="A23" s="6" t="s">
        <v>8</v>
      </c>
      <c r="B23" s="297" t="s">
        <v>9</v>
      </c>
      <c r="C23" s="298"/>
      <c r="D23" s="17"/>
      <c r="E23" s="4"/>
    </row>
    <row r="24" spans="1:5" x14ac:dyDescent="0.2">
      <c r="A24" s="6" t="s">
        <v>10</v>
      </c>
      <c r="B24" s="297" t="s">
        <v>11</v>
      </c>
      <c r="C24" s="298"/>
      <c r="D24" s="17">
        <v>0.2</v>
      </c>
      <c r="E24" s="4">
        <f>(E21/220)*0.2*7*15</f>
        <v>229.65981818181817</v>
      </c>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3357.4078181818181</v>
      </c>
    </row>
    <row r="29" spans="1:5" x14ac:dyDescent="0.2">
      <c r="A29" s="314"/>
      <c r="B29" s="315"/>
      <c r="C29" s="315"/>
      <c r="D29" s="315"/>
      <c r="E29" s="316"/>
    </row>
    <row r="30" spans="1:5" x14ac:dyDescent="0.2">
      <c r="A30" s="351" t="s">
        <v>44</v>
      </c>
      <c r="B30" s="352"/>
      <c r="C30" s="352"/>
      <c r="D30" s="352"/>
      <c r="E30" s="353"/>
    </row>
    <row r="31" spans="1:5" ht="12.75" customHeight="1" x14ac:dyDescent="0.2">
      <c r="A31" s="13" t="s">
        <v>45</v>
      </c>
      <c r="B31" s="305" t="s">
        <v>47</v>
      </c>
      <c r="C31" s="307"/>
      <c r="D31" s="13" t="s">
        <v>67</v>
      </c>
      <c r="E31" s="13" t="s">
        <v>4</v>
      </c>
    </row>
    <row r="32" spans="1:5" x14ac:dyDescent="0.2">
      <c r="A32" s="6" t="s">
        <v>5</v>
      </c>
      <c r="B32" s="297" t="s">
        <v>46</v>
      </c>
      <c r="C32" s="298"/>
      <c r="D32" s="17">
        <v>8.3299999999999999E-2</v>
      </c>
      <c r="E32" s="4">
        <f>E28/12</f>
        <v>279.78398484848486</v>
      </c>
    </row>
    <row r="33" spans="1:5" x14ac:dyDescent="0.2">
      <c r="A33" s="6" t="s">
        <v>6</v>
      </c>
      <c r="B33" s="297" t="s">
        <v>57</v>
      </c>
      <c r="C33" s="298"/>
      <c r="D33" s="17">
        <v>8.3299999999999999E-2</v>
      </c>
      <c r="E33" s="4">
        <f>E28/12</f>
        <v>279.78398484848486</v>
      </c>
    </row>
    <row r="34" spans="1:5" x14ac:dyDescent="0.2">
      <c r="A34" s="6" t="s">
        <v>8</v>
      </c>
      <c r="B34" s="297" t="s">
        <v>58</v>
      </c>
      <c r="C34" s="298"/>
      <c r="D34" s="17">
        <f>D33/3</f>
        <v>2.7766666666666665E-2</v>
      </c>
      <c r="E34" s="4">
        <f>D34*E28</f>
        <v>93.224023751515148</v>
      </c>
    </row>
    <row r="35" spans="1:5" ht="12.75" customHeight="1" x14ac:dyDescent="0.2">
      <c r="A35" s="367" t="s">
        <v>48</v>
      </c>
      <c r="B35" s="368"/>
      <c r="C35" s="368"/>
      <c r="D35" s="369"/>
      <c r="E35" s="20">
        <f>SUM(E32:E34)</f>
        <v>652.79199344848485</v>
      </c>
    </row>
    <row r="36" spans="1:5" x14ac:dyDescent="0.2">
      <c r="A36" s="31"/>
      <c r="B36" s="32"/>
      <c r="C36" s="32"/>
      <c r="D36" s="32"/>
      <c r="E36" s="33"/>
    </row>
    <row r="37" spans="1:5" x14ac:dyDescent="0.2">
      <c r="A37" s="13" t="s">
        <v>49</v>
      </c>
      <c r="B37" s="305" t="s">
        <v>59</v>
      </c>
      <c r="C37" s="306"/>
      <c r="D37" s="307"/>
      <c r="E37" s="13" t="s">
        <v>4</v>
      </c>
    </row>
    <row r="38" spans="1:5" x14ac:dyDescent="0.2">
      <c r="A38" s="6" t="s">
        <v>5</v>
      </c>
      <c r="B38" s="297" t="s">
        <v>2125</v>
      </c>
      <c r="C38" s="298"/>
      <c r="D38" s="17">
        <f>28.8%-20%</f>
        <v>8.8000000000000023E-2</v>
      </c>
      <c r="E38" s="4">
        <f>(E28+E35)*D38</f>
        <v>352.89758342346676</v>
      </c>
    </row>
    <row r="39" spans="1:5" x14ac:dyDescent="0.2">
      <c r="A39" s="6" t="s">
        <v>6</v>
      </c>
      <c r="B39" s="297" t="s">
        <v>19</v>
      </c>
      <c r="C39" s="298"/>
      <c r="D39" s="17">
        <v>0.08</v>
      </c>
      <c r="E39" s="4">
        <f>(E28+E35)*D39</f>
        <v>320.81598493042424</v>
      </c>
    </row>
    <row r="40" spans="1:5" ht="12.75" customHeight="1" x14ac:dyDescent="0.2">
      <c r="A40" s="367" t="s">
        <v>50</v>
      </c>
      <c r="B40" s="368"/>
      <c r="C40" s="368"/>
      <c r="D40" s="369"/>
      <c r="E40" s="20">
        <f>SUM(E38:E39)</f>
        <v>673.71356835389099</v>
      </c>
    </row>
    <row r="41" spans="1:5" x14ac:dyDescent="0.2">
      <c r="A41" s="31"/>
      <c r="B41" s="32"/>
      <c r="C41" s="32"/>
      <c r="D41" s="32"/>
      <c r="E41" s="33"/>
    </row>
    <row r="42" spans="1:5" x14ac:dyDescent="0.2">
      <c r="A42" s="13" t="s">
        <v>51</v>
      </c>
      <c r="B42" s="305" t="s">
        <v>52</v>
      </c>
      <c r="C42" s="306"/>
      <c r="D42" s="307"/>
      <c r="E42" s="13" t="s">
        <v>4</v>
      </c>
    </row>
    <row r="43" spans="1:5" x14ac:dyDescent="0.2">
      <c r="A43" s="54" t="s">
        <v>5</v>
      </c>
      <c r="B43" s="297" t="s">
        <v>53</v>
      </c>
      <c r="C43" s="318"/>
      <c r="D43" s="298"/>
      <c r="E43" s="4">
        <v>0</v>
      </c>
    </row>
    <row r="44" spans="1:5" x14ac:dyDescent="0.2">
      <c r="A44" s="54" t="s">
        <v>6</v>
      </c>
      <c r="B44" s="297" t="s">
        <v>54</v>
      </c>
      <c r="C44" s="318"/>
      <c r="D44" s="298"/>
      <c r="E44" s="4">
        <f>42.2*15.5</f>
        <v>654.1</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ht="12.75" customHeight="1" x14ac:dyDescent="0.2">
      <c r="A50" s="367" t="s">
        <v>60</v>
      </c>
      <c r="B50" s="368"/>
      <c r="C50" s="368"/>
      <c r="D50" s="369"/>
      <c r="E50" s="20">
        <f>SUM(E43:E49)</f>
        <v>857.42</v>
      </c>
    </row>
    <row r="51" spans="1:5" ht="12.75" customHeight="1" x14ac:dyDescent="0.2">
      <c r="A51" s="311" t="s">
        <v>62</v>
      </c>
      <c r="B51" s="312"/>
      <c r="C51" s="312"/>
      <c r="D51" s="313"/>
      <c r="E51" s="19">
        <f>E35+E40+E50</f>
        <v>2183.9255618023758</v>
      </c>
    </row>
    <row r="52" spans="1:5" ht="12.75" customHeight="1" x14ac:dyDescent="0.2">
      <c r="A52" s="314"/>
      <c r="B52" s="315"/>
      <c r="C52" s="315"/>
      <c r="D52" s="315"/>
      <c r="E52" s="316"/>
    </row>
    <row r="53" spans="1:5" x14ac:dyDescent="0.2">
      <c r="A53" s="351" t="s">
        <v>63</v>
      </c>
      <c r="B53" s="352"/>
      <c r="C53" s="352"/>
      <c r="D53" s="352"/>
      <c r="E53" s="353"/>
    </row>
    <row r="54" spans="1:5" x14ac:dyDescent="0.2">
      <c r="A54" s="13" t="s">
        <v>64</v>
      </c>
      <c r="B54" s="305" t="s">
        <v>71</v>
      </c>
      <c r="C54" s="306"/>
      <c r="D54" s="307"/>
      <c r="E54" s="13" t="s">
        <v>4</v>
      </c>
    </row>
    <row r="55" spans="1:5" ht="12.75" customHeight="1" x14ac:dyDescent="0.2">
      <c r="A55" s="6" t="s">
        <v>5</v>
      </c>
      <c r="B55" s="297" t="s">
        <v>65</v>
      </c>
      <c r="C55" s="318"/>
      <c r="D55" s="298"/>
      <c r="E55" s="4">
        <f>(E28+E35+E39+E50+(E39*0.4))/12</f>
        <v>443.06351587774139</v>
      </c>
    </row>
    <row r="56" spans="1:5" ht="12.75" customHeight="1" x14ac:dyDescent="0.2">
      <c r="A56" s="6" t="s">
        <v>6</v>
      </c>
      <c r="B56" s="297" t="s">
        <v>66</v>
      </c>
      <c r="C56" s="318"/>
      <c r="D56" s="298"/>
      <c r="E56" s="4">
        <f>E39*0.4</f>
        <v>128.32639397216971</v>
      </c>
    </row>
    <row r="57" spans="1:5" ht="12.75" customHeight="1" x14ac:dyDescent="0.2">
      <c r="A57" s="367" t="s">
        <v>68</v>
      </c>
      <c r="B57" s="368"/>
      <c r="C57" s="368"/>
      <c r="D57" s="369"/>
      <c r="E57" s="20">
        <f>(E55+E56)*0.5</f>
        <v>285.69495492495554</v>
      </c>
    </row>
    <row r="58" spans="1:5" x14ac:dyDescent="0.2">
      <c r="A58" s="314"/>
      <c r="B58" s="315"/>
      <c r="C58" s="315"/>
      <c r="D58" s="315"/>
      <c r="E58" s="316"/>
    </row>
    <row r="59" spans="1:5" x14ac:dyDescent="0.2">
      <c r="A59" s="13" t="s">
        <v>69</v>
      </c>
      <c r="B59" s="305" t="s">
        <v>70</v>
      </c>
      <c r="C59" s="306"/>
      <c r="D59" s="307"/>
      <c r="E59" s="13" t="s">
        <v>4</v>
      </c>
    </row>
    <row r="60" spans="1:5" ht="12.75" customHeight="1" x14ac:dyDescent="0.2">
      <c r="A60" s="6" t="s">
        <v>5</v>
      </c>
      <c r="B60" s="297" t="s">
        <v>66</v>
      </c>
      <c r="C60" s="318"/>
      <c r="D60" s="298"/>
      <c r="E60" s="4">
        <f>E39*0.4</f>
        <v>128.32639397216971</v>
      </c>
    </row>
    <row r="61" spans="1:5" ht="12.75" customHeight="1" x14ac:dyDescent="0.2">
      <c r="A61" s="367" t="s">
        <v>72</v>
      </c>
      <c r="B61" s="368"/>
      <c r="C61" s="368"/>
      <c r="D61" s="369"/>
      <c r="E61" s="20">
        <f>E60*0.5</f>
        <v>64.163196986084856</v>
      </c>
    </row>
    <row r="62" spans="1:5" x14ac:dyDescent="0.2">
      <c r="A62" s="311" t="s">
        <v>73</v>
      </c>
      <c r="B62" s="312"/>
      <c r="C62" s="312"/>
      <c r="D62" s="313"/>
      <c r="E62" s="19">
        <f>E57+E61</f>
        <v>349.85815191104041</v>
      </c>
    </row>
    <row r="63" spans="1:5" x14ac:dyDescent="0.2">
      <c r="A63" s="314"/>
      <c r="B63" s="315"/>
      <c r="C63" s="315"/>
      <c r="D63" s="315"/>
      <c r="E63" s="316"/>
    </row>
    <row r="64" spans="1:5" x14ac:dyDescent="0.2">
      <c r="A64" s="351" t="s">
        <v>74</v>
      </c>
      <c r="B64" s="352"/>
      <c r="C64" s="352"/>
      <c r="D64" s="352"/>
      <c r="E64" s="353"/>
    </row>
    <row r="65" spans="1:5" x14ac:dyDescent="0.2">
      <c r="A65" s="6" t="s">
        <v>5</v>
      </c>
      <c r="B65" s="297" t="s">
        <v>75</v>
      </c>
      <c r="C65" s="318"/>
      <c r="D65" s="298"/>
      <c r="E65" s="4">
        <f>(E28+E51+E62)/30</f>
        <v>196.37305106317447</v>
      </c>
    </row>
    <row r="66" spans="1:5" x14ac:dyDescent="0.2">
      <c r="A66" s="311" t="s">
        <v>76</v>
      </c>
      <c r="B66" s="312"/>
      <c r="C66" s="312"/>
      <c r="D66" s="313"/>
      <c r="E66" s="19">
        <f>(E65*35)/12</f>
        <v>572.7547322675922</v>
      </c>
    </row>
    <row r="67" spans="1:5" x14ac:dyDescent="0.2">
      <c r="A67" s="323"/>
      <c r="B67" s="324"/>
      <c r="C67" s="324"/>
      <c r="D67" s="324"/>
      <c r="E67" s="325"/>
    </row>
    <row r="68" spans="1:5" ht="12.75" customHeight="1" x14ac:dyDescent="0.2">
      <c r="A68" s="334" t="s">
        <v>55</v>
      </c>
      <c r="B68" s="335"/>
      <c r="C68" s="335"/>
      <c r="D68" s="335"/>
      <c r="E68" s="336"/>
    </row>
    <row r="69" spans="1:5" x14ac:dyDescent="0.2">
      <c r="A69" s="25" t="s">
        <v>5</v>
      </c>
      <c r="B69" s="370" t="s">
        <v>93</v>
      </c>
      <c r="C69" s="371"/>
      <c r="D69" s="372"/>
      <c r="E69" s="4">
        <v>42.9</v>
      </c>
    </row>
    <row r="70" spans="1:5" x14ac:dyDescent="0.2">
      <c r="A70" s="25" t="s">
        <v>6</v>
      </c>
      <c r="B70" s="370" t="s">
        <v>764</v>
      </c>
      <c r="C70" s="371"/>
      <c r="D70" s="372"/>
      <c r="E70" s="4">
        <v>161.79</v>
      </c>
    </row>
    <row r="71" spans="1:5" x14ac:dyDescent="0.2">
      <c r="A71" s="25" t="s">
        <v>8</v>
      </c>
      <c r="B71" s="370" t="s">
        <v>763</v>
      </c>
      <c r="C71" s="371"/>
      <c r="D71" s="372"/>
      <c r="E71" s="4">
        <v>214.4</v>
      </c>
    </row>
    <row r="72" spans="1:5" x14ac:dyDescent="0.2">
      <c r="A72" s="25" t="s">
        <v>10</v>
      </c>
      <c r="B72" s="370" t="s">
        <v>17</v>
      </c>
      <c r="C72" s="371"/>
      <c r="D72" s="372"/>
      <c r="E72" s="26"/>
    </row>
    <row r="73" spans="1:5" ht="12.75" customHeight="1" x14ac:dyDescent="0.2">
      <c r="A73" s="311" t="s">
        <v>100</v>
      </c>
      <c r="B73" s="312"/>
      <c r="C73" s="312"/>
      <c r="D73" s="313"/>
      <c r="E73" s="19">
        <f>(E69*2)+E70+E71+E72</f>
        <v>461.99</v>
      </c>
    </row>
    <row r="74" spans="1:5" x14ac:dyDescent="0.2">
      <c r="A74" s="311" t="s">
        <v>77</v>
      </c>
      <c r="B74" s="312"/>
      <c r="C74" s="312"/>
      <c r="D74" s="313"/>
      <c r="E74" s="19">
        <f>E73/12</f>
        <v>38.499166666666667</v>
      </c>
    </row>
    <row r="75" spans="1:5" ht="12.75" customHeight="1" x14ac:dyDescent="0.2">
      <c r="A75" s="308" t="s">
        <v>18</v>
      </c>
      <c r="B75" s="357"/>
      <c r="C75" s="357"/>
      <c r="D75" s="357"/>
      <c r="E75" s="309"/>
    </row>
    <row r="76" spans="1:5" x14ac:dyDescent="0.2">
      <c r="A76" s="323"/>
      <c r="B76" s="324"/>
      <c r="C76" s="324"/>
      <c r="D76" s="324"/>
      <c r="E76" s="325"/>
    </row>
    <row r="77" spans="1:5" x14ac:dyDescent="0.2">
      <c r="A77" s="326"/>
      <c r="B77" s="327"/>
      <c r="C77" s="327"/>
      <c r="D77" s="327"/>
      <c r="E77" s="328"/>
    </row>
    <row r="78" spans="1:5" ht="12.75" customHeight="1" x14ac:dyDescent="0.2">
      <c r="A78" s="334" t="s">
        <v>56</v>
      </c>
      <c r="B78" s="335"/>
      <c r="C78" s="335"/>
      <c r="D78" s="335"/>
      <c r="E78" s="336"/>
    </row>
    <row r="79" spans="1:5" x14ac:dyDescent="0.2">
      <c r="A79" s="13" t="s">
        <v>5</v>
      </c>
      <c r="B79" s="305" t="s">
        <v>78</v>
      </c>
      <c r="C79" s="307"/>
      <c r="D79" s="27">
        <v>0.03</v>
      </c>
      <c r="E79" s="20">
        <f>D79*E98</f>
        <v>224.60951401828987</v>
      </c>
    </row>
    <row r="80" spans="1:5" x14ac:dyDescent="0.2">
      <c r="A80" s="13" t="s">
        <v>6</v>
      </c>
      <c r="B80" s="305" t="s">
        <v>79</v>
      </c>
      <c r="C80" s="307"/>
      <c r="D80" s="27">
        <v>0.08</v>
      </c>
      <c r="E80" s="28">
        <f>D80*E98</f>
        <v>598.95870404877303</v>
      </c>
    </row>
    <row r="81" spans="1:5" x14ac:dyDescent="0.2">
      <c r="A81" s="13" t="s">
        <v>8</v>
      </c>
      <c r="B81" s="305" t="s">
        <v>80</v>
      </c>
      <c r="C81" s="307"/>
      <c r="D81" s="27">
        <f>D82+D83+D84+D85</f>
        <v>0.13150000000000001</v>
      </c>
      <c r="E81" s="28">
        <f>D81*E98</f>
        <v>984.53836978017068</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54" t="s">
        <v>1975</v>
      </c>
      <c r="B86" s="355"/>
      <c r="C86" s="356"/>
      <c r="D86" s="22">
        <f>D79+D80+D81</f>
        <v>0.24149999999999999</v>
      </c>
      <c r="E86" s="23"/>
    </row>
    <row r="87" spans="1:5" x14ac:dyDescent="0.2">
      <c r="A87" s="311" t="s">
        <v>81</v>
      </c>
      <c r="B87" s="312"/>
      <c r="C87" s="312"/>
      <c r="D87" s="313"/>
      <c r="E87" s="19">
        <f>SUM(E79:E86)</f>
        <v>1808.1065878472336</v>
      </c>
    </row>
    <row r="88" spans="1:5" x14ac:dyDescent="0.2">
      <c r="A88" s="291"/>
      <c r="B88" s="292"/>
      <c r="C88" s="292"/>
      <c r="D88" s="292"/>
      <c r="E88" s="293"/>
    </row>
    <row r="89" spans="1:5" x14ac:dyDescent="0.2">
      <c r="A89" s="351" t="s">
        <v>27</v>
      </c>
      <c r="B89" s="352"/>
      <c r="C89" s="352"/>
      <c r="D89" s="352"/>
      <c r="E89" s="353"/>
    </row>
    <row r="90" spans="1:5" ht="12.75" customHeight="1" x14ac:dyDescent="0.2">
      <c r="A90" s="334" t="s">
        <v>28</v>
      </c>
      <c r="B90" s="335"/>
      <c r="C90" s="335"/>
      <c r="D90" s="335"/>
      <c r="E90" s="336"/>
    </row>
    <row r="91" spans="1:5" ht="12.75" customHeight="1" x14ac:dyDescent="0.2">
      <c r="A91" s="6" t="s">
        <v>5</v>
      </c>
      <c r="B91" s="297" t="s">
        <v>42</v>
      </c>
      <c r="C91" s="318"/>
      <c r="D91" s="298"/>
      <c r="E91" s="4">
        <f>E28</f>
        <v>3357.4078181818181</v>
      </c>
    </row>
    <row r="92" spans="1:5" ht="12.75" customHeight="1" x14ac:dyDescent="0.2">
      <c r="A92" s="6" t="s">
        <v>6</v>
      </c>
      <c r="B92" s="297" t="s">
        <v>44</v>
      </c>
      <c r="C92" s="318"/>
      <c r="D92" s="298"/>
      <c r="E92" s="4">
        <f>E51</f>
        <v>2183.9255618023758</v>
      </c>
    </row>
    <row r="93" spans="1:5" x14ac:dyDescent="0.2">
      <c r="A93" s="6" t="s">
        <v>8</v>
      </c>
      <c r="B93" s="297" t="s">
        <v>63</v>
      </c>
      <c r="C93" s="318"/>
      <c r="D93" s="298"/>
      <c r="E93" s="4">
        <f>E62</f>
        <v>349.85815191104041</v>
      </c>
    </row>
    <row r="94" spans="1:5" ht="12.75" customHeight="1" x14ac:dyDescent="0.2">
      <c r="A94" s="6" t="s">
        <v>10</v>
      </c>
      <c r="B94" s="297" t="s">
        <v>74</v>
      </c>
      <c r="C94" s="318"/>
      <c r="D94" s="298"/>
      <c r="E94" s="4">
        <f>E66</f>
        <v>572.7547322675922</v>
      </c>
    </row>
    <row r="95" spans="1:5" x14ac:dyDescent="0.2">
      <c r="A95" s="6" t="s">
        <v>12</v>
      </c>
      <c r="B95" s="297" t="s">
        <v>55</v>
      </c>
      <c r="C95" s="318"/>
      <c r="D95" s="298"/>
      <c r="E95" s="4">
        <f>E74</f>
        <v>38.499166666666667</v>
      </c>
    </row>
    <row r="96" spans="1:5" ht="12.75" customHeight="1" x14ac:dyDescent="0.2">
      <c r="A96" s="311" t="s">
        <v>83</v>
      </c>
      <c r="B96" s="312"/>
      <c r="C96" s="312"/>
      <c r="D96" s="313"/>
      <c r="E96" s="19">
        <f>SUM(E91:E95)</f>
        <v>6502.4454308294926</v>
      </c>
    </row>
    <row r="97" spans="1:5" ht="12.75" customHeight="1" x14ac:dyDescent="0.2">
      <c r="A97" s="6" t="s">
        <v>14</v>
      </c>
      <c r="B97" s="297" t="s">
        <v>56</v>
      </c>
      <c r="C97" s="318"/>
      <c r="D97" s="298"/>
      <c r="E97" s="4">
        <f>E87</f>
        <v>1808.1065878472336</v>
      </c>
    </row>
    <row r="98" spans="1:5" x14ac:dyDescent="0.2">
      <c r="A98" s="337" t="s">
        <v>84</v>
      </c>
      <c r="B98" s="338"/>
      <c r="C98" s="338"/>
      <c r="D98" s="339"/>
      <c r="E98" s="19">
        <f>E96/(1-D81)</f>
        <v>7486.9838006096625</v>
      </c>
    </row>
  </sheetData>
  <mergeCells count="96">
    <mergeCell ref="A96:D96"/>
    <mergeCell ref="B97:D97"/>
    <mergeCell ref="A98:D98"/>
    <mergeCell ref="B95:D95"/>
    <mergeCell ref="B80:C80"/>
    <mergeCell ref="B81:C81"/>
    <mergeCell ref="A86:C86"/>
    <mergeCell ref="A87:D87"/>
    <mergeCell ref="A88:E88"/>
    <mergeCell ref="A89:E89"/>
    <mergeCell ref="A90:E90"/>
    <mergeCell ref="B91:D91"/>
    <mergeCell ref="B92:D92"/>
    <mergeCell ref="B93:D93"/>
    <mergeCell ref="B94:D94"/>
    <mergeCell ref="B82:C82"/>
    <mergeCell ref="B83:C83"/>
    <mergeCell ref="B84:C84"/>
    <mergeCell ref="B85:C85"/>
    <mergeCell ref="B79:C79"/>
    <mergeCell ref="A68:E68"/>
    <mergeCell ref="B69:D69"/>
    <mergeCell ref="B70:D70"/>
    <mergeCell ref="B71:D71"/>
    <mergeCell ref="B72:D72"/>
    <mergeCell ref="A73:D73"/>
    <mergeCell ref="A74:D74"/>
    <mergeCell ref="A75:E75"/>
    <mergeCell ref="A76:E76"/>
    <mergeCell ref="A77:E77"/>
    <mergeCell ref="A78:E78"/>
    <mergeCell ref="A67:E67"/>
    <mergeCell ref="B56:D56"/>
    <mergeCell ref="A57:D57"/>
    <mergeCell ref="A58:E58"/>
    <mergeCell ref="B59:D59"/>
    <mergeCell ref="B60:D60"/>
    <mergeCell ref="A61:D61"/>
    <mergeCell ref="A62:D62"/>
    <mergeCell ref="A63:E63"/>
    <mergeCell ref="A64:E64"/>
    <mergeCell ref="B65:D65"/>
    <mergeCell ref="A66:D66"/>
    <mergeCell ref="B55:D55"/>
    <mergeCell ref="B38:C38"/>
    <mergeCell ref="B39:C39"/>
    <mergeCell ref="A40:D40"/>
    <mergeCell ref="B42:D42"/>
    <mergeCell ref="B43:D43"/>
    <mergeCell ref="B44:D44"/>
    <mergeCell ref="A50:D50"/>
    <mergeCell ref="A51:D51"/>
    <mergeCell ref="A52:E52"/>
    <mergeCell ref="A53:E53"/>
    <mergeCell ref="B54:D54"/>
    <mergeCell ref="B45:D45"/>
    <mergeCell ref="B46:D46"/>
    <mergeCell ref="B47:D47"/>
    <mergeCell ref="B48:D48"/>
    <mergeCell ref="B20:D20"/>
    <mergeCell ref="B21:C21"/>
    <mergeCell ref="B22:C22"/>
    <mergeCell ref="B23:C23"/>
    <mergeCell ref="B37:D37"/>
    <mergeCell ref="B25:C25"/>
    <mergeCell ref="B26:C26"/>
    <mergeCell ref="B27:C27"/>
    <mergeCell ref="A28:D28"/>
    <mergeCell ref="A29:E29"/>
    <mergeCell ref="A30:E30"/>
    <mergeCell ref="B31:C31"/>
    <mergeCell ref="B32:C32"/>
    <mergeCell ref="B33:C33"/>
    <mergeCell ref="B34:C34"/>
    <mergeCell ref="A35:D35"/>
    <mergeCell ref="B15:D15"/>
    <mergeCell ref="B16:D16"/>
    <mergeCell ref="B17:D17"/>
    <mergeCell ref="A18:E18"/>
    <mergeCell ref="A19:E19"/>
    <mergeCell ref="B49:D49"/>
    <mergeCell ref="A12:E12"/>
    <mergeCell ref="A1:E1"/>
    <mergeCell ref="A2:E2"/>
    <mergeCell ref="A3:E3"/>
    <mergeCell ref="A4:E4"/>
    <mergeCell ref="A5:E5"/>
    <mergeCell ref="A6:E6"/>
    <mergeCell ref="A7:E7"/>
    <mergeCell ref="A8:E8"/>
    <mergeCell ref="A9:E9"/>
    <mergeCell ref="A10:E10"/>
    <mergeCell ref="A11:E11"/>
    <mergeCell ref="B24:C24"/>
    <mergeCell ref="B13:D13"/>
    <mergeCell ref="B14:D14"/>
  </mergeCells>
  <pageMargins left="0.39370078740157483" right="0.39370078740157483" top="0.78740157480314965" bottom="0.78740157480314965"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73" zoomScale="140" zoomScaleNormal="140" workbookViewId="0">
      <selection activeCell="A84" sqref="A84:D85"/>
    </sheetView>
  </sheetViews>
  <sheetFormatPr defaultRowHeight="12.75" x14ac:dyDescent="0.2"/>
  <cols>
    <col min="1" max="1" width="14.6640625" customWidth="1"/>
    <col min="2" max="2" width="26.5" customWidth="1"/>
    <col min="3" max="3" width="21.6640625" customWidth="1"/>
    <col min="4" max="4" width="20.33203125" customWidth="1"/>
    <col min="5" max="5" width="21"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x14ac:dyDescent="0.2">
      <c r="A4" s="290" t="s">
        <v>29</v>
      </c>
      <c r="B4" s="290"/>
      <c r="C4" s="290"/>
      <c r="D4" s="290"/>
      <c r="E4" s="290"/>
    </row>
    <row r="5" spans="1:5" x14ac:dyDescent="0.2">
      <c r="A5" s="290" t="s">
        <v>909</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85</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38.25" x14ac:dyDescent="0.2">
      <c r="A13" s="2">
        <v>1</v>
      </c>
      <c r="B13" s="299" t="s">
        <v>35</v>
      </c>
      <c r="C13" s="300"/>
      <c r="D13" s="301"/>
      <c r="E13" s="3" t="s">
        <v>913</v>
      </c>
    </row>
    <row r="14" spans="1:5" x14ac:dyDescent="0.2">
      <c r="A14" s="3">
        <v>2</v>
      </c>
      <c r="B14" s="299" t="s">
        <v>36</v>
      </c>
      <c r="C14" s="300"/>
      <c r="D14" s="301"/>
      <c r="E14" s="3" t="s">
        <v>769</v>
      </c>
    </row>
    <row r="15" spans="1:5" x14ac:dyDescent="0.2">
      <c r="A15" s="3">
        <v>3</v>
      </c>
      <c r="B15" s="299" t="s">
        <v>37</v>
      </c>
      <c r="C15" s="300"/>
      <c r="D15" s="301"/>
      <c r="E15" s="4">
        <v>1438.8</v>
      </c>
    </row>
    <row r="16" spans="1:5" ht="38.25" x14ac:dyDescent="0.2">
      <c r="A16" s="3">
        <v>4</v>
      </c>
      <c r="B16" s="299" t="s">
        <v>38</v>
      </c>
      <c r="C16" s="300"/>
      <c r="D16" s="301"/>
      <c r="E16" s="3" t="s">
        <v>913</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1906</v>
      </c>
      <c r="C21" s="298"/>
      <c r="D21" s="17">
        <v>1</v>
      </c>
      <c r="E21" s="4">
        <f>E15</f>
        <v>1438.8</v>
      </c>
    </row>
    <row r="22" spans="1:5" x14ac:dyDescent="0.2">
      <c r="A22" s="6" t="s">
        <v>6</v>
      </c>
      <c r="B22" s="297" t="s">
        <v>7</v>
      </c>
      <c r="C22" s="298"/>
      <c r="D22" s="17">
        <v>0.3</v>
      </c>
      <c r="E22" s="4">
        <f>E21*0.3</f>
        <v>431.64</v>
      </c>
    </row>
    <row r="23" spans="1:5" x14ac:dyDescent="0.2">
      <c r="A23" s="6" t="s">
        <v>8</v>
      </c>
      <c r="B23" s="297" t="s">
        <v>9</v>
      </c>
      <c r="C23" s="298"/>
      <c r="D23" s="17"/>
      <c r="E23" s="4"/>
    </row>
    <row r="24" spans="1:5" x14ac:dyDescent="0.2">
      <c r="A24" s="6" t="s">
        <v>10</v>
      </c>
      <c r="B24" s="297" t="s">
        <v>11</v>
      </c>
      <c r="C24" s="298"/>
      <c r="D24" s="17">
        <v>0.2</v>
      </c>
      <c r="E24" s="4">
        <f>(E21/220)*0.2*7*15</f>
        <v>137.34</v>
      </c>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2007.78</v>
      </c>
    </row>
    <row r="29" spans="1:5" x14ac:dyDescent="0.2">
      <c r="A29" s="314"/>
      <c r="B29" s="315"/>
      <c r="C29" s="315"/>
      <c r="D29" s="315"/>
      <c r="E29" s="316"/>
    </row>
    <row r="30" spans="1:5" x14ac:dyDescent="0.2">
      <c r="A30" s="289" t="s">
        <v>44</v>
      </c>
      <c r="B30" s="289"/>
      <c r="C30" s="289"/>
      <c r="D30" s="289"/>
      <c r="E30" s="289"/>
    </row>
    <row r="31" spans="1:5" ht="25.5" x14ac:dyDescent="0.2">
      <c r="A31" s="13" t="s">
        <v>45</v>
      </c>
      <c r="B31" s="305" t="s">
        <v>47</v>
      </c>
      <c r="C31" s="307"/>
      <c r="D31" s="13" t="s">
        <v>67</v>
      </c>
      <c r="E31" s="13" t="s">
        <v>4</v>
      </c>
    </row>
    <row r="32" spans="1:5" x14ac:dyDescent="0.2">
      <c r="A32" s="6" t="s">
        <v>5</v>
      </c>
      <c r="B32" s="297" t="s">
        <v>46</v>
      </c>
      <c r="C32" s="298"/>
      <c r="D32" s="17">
        <v>8.3299999999999999E-2</v>
      </c>
      <c r="E32" s="4">
        <f>E28/12</f>
        <v>167.315</v>
      </c>
    </row>
    <row r="33" spans="1:5" x14ac:dyDescent="0.2">
      <c r="A33" s="6" t="s">
        <v>6</v>
      </c>
      <c r="B33" s="297" t="s">
        <v>57</v>
      </c>
      <c r="C33" s="298"/>
      <c r="D33" s="17">
        <v>8.3299999999999999E-2</v>
      </c>
      <c r="E33" s="4">
        <f>E28/12</f>
        <v>167.315</v>
      </c>
    </row>
    <row r="34" spans="1:5" x14ac:dyDescent="0.2">
      <c r="A34" s="6" t="s">
        <v>8</v>
      </c>
      <c r="B34" s="297" t="s">
        <v>58</v>
      </c>
      <c r="C34" s="298"/>
      <c r="D34" s="17">
        <f>D33/3</f>
        <v>2.7766666666666665E-2</v>
      </c>
      <c r="E34" s="4">
        <f>D34*E28</f>
        <v>55.749357999999994</v>
      </c>
    </row>
    <row r="35" spans="1:5" x14ac:dyDescent="0.2">
      <c r="A35" s="317" t="s">
        <v>48</v>
      </c>
      <c r="B35" s="317"/>
      <c r="C35" s="317"/>
      <c r="D35" s="317"/>
      <c r="E35" s="20">
        <f>SUM(E32:E34)</f>
        <v>390.37935799999997</v>
      </c>
    </row>
    <row r="36" spans="1:5" x14ac:dyDescent="0.2">
      <c r="A36" s="31"/>
      <c r="B36" s="32"/>
      <c r="C36" s="32"/>
      <c r="D36" s="32"/>
      <c r="E36" s="33"/>
    </row>
    <row r="37" spans="1:5" ht="25.5" x14ac:dyDescent="0.2">
      <c r="A37" s="13" t="s">
        <v>49</v>
      </c>
      <c r="B37" s="310" t="s">
        <v>59</v>
      </c>
      <c r="C37" s="310"/>
      <c r="D37" s="310"/>
      <c r="E37" s="13" t="s">
        <v>4</v>
      </c>
    </row>
    <row r="38" spans="1:5" x14ac:dyDescent="0.2">
      <c r="A38" s="6" t="s">
        <v>5</v>
      </c>
      <c r="B38" s="297" t="s">
        <v>2125</v>
      </c>
      <c r="C38" s="298"/>
      <c r="D38" s="17">
        <f>28.8%-20%</f>
        <v>8.8000000000000023E-2</v>
      </c>
      <c r="E38" s="4">
        <f>(E28+E35)*D38</f>
        <v>211.03802350400005</v>
      </c>
    </row>
    <row r="39" spans="1:5" x14ac:dyDescent="0.2">
      <c r="A39" s="6" t="s">
        <v>6</v>
      </c>
      <c r="B39" s="297" t="s">
        <v>19</v>
      </c>
      <c r="C39" s="298"/>
      <c r="D39" s="17">
        <v>0.08</v>
      </c>
      <c r="E39" s="4">
        <f>(E28+E35)*D39</f>
        <v>191.85274863999999</v>
      </c>
    </row>
    <row r="40" spans="1:5" x14ac:dyDescent="0.2">
      <c r="A40" s="317" t="s">
        <v>50</v>
      </c>
      <c r="B40" s="317"/>
      <c r="C40" s="317"/>
      <c r="D40" s="317"/>
      <c r="E40" s="20">
        <f>SUM(E38:E39)</f>
        <v>402.89077214400004</v>
      </c>
    </row>
    <row r="41" spans="1:5" x14ac:dyDescent="0.2">
      <c r="A41" s="31"/>
      <c r="B41" s="32"/>
      <c r="C41" s="32"/>
      <c r="D41" s="32"/>
      <c r="E41" s="33"/>
    </row>
    <row r="42" spans="1:5" ht="25.5" x14ac:dyDescent="0.2">
      <c r="A42" s="13" t="s">
        <v>51</v>
      </c>
      <c r="B42" s="310" t="s">
        <v>52</v>
      </c>
      <c r="C42" s="310"/>
      <c r="D42" s="310"/>
      <c r="E42" s="13" t="s">
        <v>4</v>
      </c>
    </row>
    <row r="43" spans="1:5" x14ac:dyDescent="0.2">
      <c r="A43" s="54" t="s">
        <v>5</v>
      </c>
      <c r="B43" s="341" t="s">
        <v>53</v>
      </c>
      <c r="C43" s="341"/>
      <c r="D43" s="341"/>
      <c r="E43" s="4">
        <f>(((5.5)*2*15.5)-(E28*0.06))</f>
        <v>50.033200000000008</v>
      </c>
    </row>
    <row r="44" spans="1:5" x14ac:dyDescent="0.2">
      <c r="A44" s="54" t="s">
        <v>6</v>
      </c>
      <c r="B44" s="341" t="s">
        <v>54</v>
      </c>
      <c r="C44" s="341"/>
      <c r="D44" s="341"/>
      <c r="E44" s="4">
        <f>42.2*15.5</f>
        <v>654.1</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x14ac:dyDescent="0.2">
      <c r="A50" s="317" t="s">
        <v>60</v>
      </c>
      <c r="B50" s="317"/>
      <c r="C50" s="317"/>
      <c r="D50" s="317"/>
      <c r="E50" s="20">
        <f>SUM(E43:E49)</f>
        <v>907.45320000000004</v>
      </c>
    </row>
    <row r="51" spans="1:5" ht="12.75" customHeight="1" x14ac:dyDescent="0.2">
      <c r="A51" s="311" t="s">
        <v>62</v>
      </c>
      <c r="B51" s="312"/>
      <c r="C51" s="312"/>
      <c r="D51" s="313"/>
      <c r="E51" s="19">
        <f>E35+E40+E50</f>
        <v>1700.7233301440001</v>
      </c>
    </row>
    <row r="52" spans="1:5" ht="12.75" customHeight="1" x14ac:dyDescent="0.2">
      <c r="A52" s="314"/>
      <c r="B52" s="315"/>
      <c r="C52" s="315"/>
      <c r="D52" s="315"/>
      <c r="E52" s="316"/>
    </row>
    <row r="53" spans="1:5" x14ac:dyDescent="0.2">
      <c r="A53" s="351" t="s">
        <v>63</v>
      </c>
      <c r="B53" s="352"/>
      <c r="C53" s="352"/>
      <c r="D53" s="352"/>
      <c r="E53" s="353"/>
    </row>
    <row r="54" spans="1:5" ht="25.5" x14ac:dyDescent="0.2">
      <c r="A54" s="13" t="s">
        <v>64</v>
      </c>
      <c r="B54" s="305" t="s">
        <v>71</v>
      </c>
      <c r="C54" s="306"/>
      <c r="D54" s="307"/>
      <c r="E54" s="13" t="s">
        <v>4</v>
      </c>
    </row>
    <row r="55" spans="1:5" ht="12.75" customHeight="1" x14ac:dyDescent="0.2">
      <c r="A55" s="6" t="s">
        <v>5</v>
      </c>
      <c r="B55" s="297" t="s">
        <v>65</v>
      </c>
      <c r="C55" s="318"/>
      <c r="D55" s="298"/>
      <c r="E55" s="4">
        <f>(E28+E35+E39+E50+(E39*0.4))/12</f>
        <v>297.85053384133329</v>
      </c>
    </row>
    <row r="56" spans="1:5" x14ac:dyDescent="0.2">
      <c r="A56" s="6" t="s">
        <v>6</v>
      </c>
      <c r="B56" s="297" t="s">
        <v>66</v>
      </c>
      <c r="C56" s="318"/>
      <c r="D56" s="298"/>
      <c r="E56" s="4">
        <f>E39*0.4</f>
        <v>76.741099456000001</v>
      </c>
    </row>
    <row r="57" spans="1:5" x14ac:dyDescent="0.2">
      <c r="A57" s="317" t="s">
        <v>68</v>
      </c>
      <c r="B57" s="317"/>
      <c r="C57" s="317"/>
      <c r="D57" s="317"/>
      <c r="E57" s="20">
        <f>(E55+E56)*0.5</f>
        <v>187.29581664866663</v>
      </c>
    </row>
    <row r="58" spans="1:5" x14ac:dyDescent="0.2">
      <c r="A58" s="314"/>
      <c r="B58" s="315"/>
      <c r="C58" s="315"/>
      <c r="D58" s="315"/>
      <c r="E58" s="316"/>
    </row>
    <row r="59" spans="1:5" ht="25.5" x14ac:dyDescent="0.2">
      <c r="A59" s="13" t="s">
        <v>69</v>
      </c>
      <c r="B59" s="305" t="s">
        <v>70</v>
      </c>
      <c r="C59" s="306"/>
      <c r="D59" s="307"/>
      <c r="E59" s="13" t="s">
        <v>4</v>
      </c>
    </row>
    <row r="60" spans="1:5" x14ac:dyDescent="0.2">
      <c r="A60" s="6" t="s">
        <v>5</v>
      </c>
      <c r="B60" s="297" t="s">
        <v>66</v>
      </c>
      <c r="C60" s="318"/>
      <c r="D60" s="298"/>
      <c r="E60" s="4">
        <f>E39*0.4</f>
        <v>76.741099456000001</v>
      </c>
    </row>
    <row r="61" spans="1:5" x14ac:dyDescent="0.2">
      <c r="A61" s="317" t="s">
        <v>72</v>
      </c>
      <c r="B61" s="317"/>
      <c r="C61" s="317"/>
      <c r="D61" s="317"/>
      <c r="E61" s="20">
        <f>E60*0.5</f>
        <v>38.370549728</v>
      </c>
    </row>
    <row r="62" spans="1:5" x14ac:dyDescent="0.2">
      <c r="A62" s="311" t="s">
        <v>73</v>
      </c>
      <c r="B62" s="312"/>
      <c r="C62" s="312"/>
      <c r="D62" s="313"/>
      <c r="E62" s="19">
        <f>E57+E61</f>
        <v>225.66636637666664</v>
      </c>
    </row>
    <row r="63" spans="1:5" x14ac:dyDescent="0.2">
      <c r="A63" s="314"/>
      <c r="B63" s="315"/>
      <c r="C63" s="315"/>
      <c r="D63" s="315"/>
      <c r="E63" s="316"/>
    </row>
    <row r="64" spans="1:5" x14ac:dyDescent="0.2">
      <c r="A64" s="351" t="s">
        <v>74</v>
      </c>
      <c r="B64" s="352"/>
      <c r="C64" s="352"/>
      <c r="D64" s="352"/>
      <c r="E64" s="353"/>
    </row>
    <row r="65" spans="1:5" x14ac:dyDescent="0.2">
      <c r="A65" s="6" t="s">
        <v>5</v>
      </c>
      <c r="B65" s="297" t="s">
        <v>75</v>
      </c>
      <c r="C65" s="318"/>
      <c r="D65" s="298"/>
      <c r="E65" s="4">
        <f>(E28+E51+E62)/30</f>
        <v>131.13898988402221</v>
      </c>
    </row>
    <row r="66" spans="1:5" x14ac:dyDescent="0.2">
      <c r="A66" s="311" t="s">
        <v>76</v>
      </c>
      <c r="B66" s="312"/>
      <c r="C66" s="312"/>
      <c r="D66" s="313"/>
      <c r="E66" s="19">
        <f>(E65*35)/12</f>
        <v>382.4887204950648</v>
      </c>
    </row>
    <row r="67" spans="1:5" x14ac:dyDescent="0.2">
      <c r="A67" s="323"/>
      <c r="B67" s="324"/>
      <c r="C67" s="324"/>
      <c r="D67" s="324"/>
      <c r="E67" s="325"/>
    </row>
    <row r="68" spans="1:5" ht="12.75" customHeight="1" x14ac:dyDescent="0.2">
      <c r="A68" s="334" t="s">
        <v>55</v>
      </c>
      <c r="B68" s="335"/>
      <c r="C68" s="335"/>
      <c r="D68" s="335"/>
      <c r="E68" s="336"/>
    </row>
    <row r="69" spans="1:5" x14ac:dyDescent="0.2">
      <c r="A69" s="25" t="s">
        <v>5</v>
      </c>
      <c r="B69" s="330" t="s">
        <v>93</v>
      </c>
      <c r="C69" s="330"/>
      <c r="D69" s="330"/>
      <c r="E69" s="4">
        <v>42.9</v>
      </c>
    </row>
    <row r="70" spans="1:5" x14ac:dyDescent="0.2">
      <c r="A70" s="25" t="s">
        <v>6</v>
      </c>
      <c r="B70" s="330" t="s">
        <v>764</v>
      </c>
      <c r="C70" s="330"/>
      <c r="D70" s="330"/>
      <c r="E70" s="4">
        <v>161.79</v>
      </c>
    </row>
    <row r="71" spans="1:5" x14ac:dyDescent="0.2">
      <c r="A71" s="25" t="s">
        <v>8</v>
      </c>
      <c r="B71" s="330" t="s">
        <v>763</v>
      </c>
      <c r="C71" s="330"/>
      <c r="D71" s="330"/>
      <c r="E71" s="4">
        <v>214.4</v>
      </c>
    </row>
    <row r="72" spans="1:5" x14ac:dyDescent="0.2">
      <c r="A72" s="25" t="s">
        <v>10</v>
      </c>
      <c r="B72" s="330" t="s">
        <v>17</v>
      </c>
      <c r="C72" s="330"/>
      <c r="D72" s="330"/>
      <c r="E72" s="26"/>
    </row>
    <row r="73" spans="1:5" x14ac:dyDescent="0.2">
      <c r="A73" s="311" t="s">
        <v>100</v>
      </c>
      <c r="B73" s="312"/>
      <c r="C73" s="312"/>
      <c r="D73" s="313"/>
      <c r="E73" s="19">
        <f>(E69*2)+E70+E71+E72</f>
        <v>461.99</v>
      </c>
    </row>
    <row r="74" spans="1:5" x14ac:dyDescent="0.2">
      <c r="A74" s="311" t="s">
        <v>77</v>
      </c>
      <c r="B74" s="312"/>
      <c r="C74" s="312"/>
      <c r="D74" s="313"/>
      <c r="E74" s="19">
        <f>E73/12</f>
        <v>38.499166666666667</v>
      </c>
    </row>
    <row r="75" spans="1:5" ht="12.75" customHeight="1" x14ac:dyDescent="0.2">
      <c r="A75" s="308" t="s">
        <v>18</v>
      </c>
      <c r="B75" s="357"/>
      <c r="C75" s="357"/>
      <c r="D75" s="357"/>
      <c r="E75" s="309"/>
    </row>
    <row r="76" spans="1:5" x14ac:dyDescent="0.2">
      <c r="A76" s="323"/>
      <c r="B76" s="324"/>
      <c r="C76" s="324"/>
      <c r="D76" s="324"/>
      <c r="E76" s="325"/>
    </row>
    <row r="77" spans="1:5" x14ac:dyDescent="0.2">
      <c r="A77" s="326"/>
      <c r="B77" s="327"/>
      <c r="C77" s="327"/>
      <c r="D77" s="327"/>
      <c r="E77" s="328"/>
    </row>
    <row r="78" spans="1:5" ht="12.75" customHeight="1" x14ac:dyDescent="0.2">
      <c r="A78" s="334" t="s">
        <v>56</v>
      </c>
      <c r="B78" s="335"/>
      <c r="C78" s="335"/>
      <c r="D78" s="335"/>
      <c r="E78" s="336"/>
    </row>
    <row r="79" spans="1:5" x14ac:dyDescent="0.2">
      <c r="A79" s="13" t="s">
        <v>5</v>
      </c>
      <c r="B79" s="305" t="s">
        <v>78</v>
      </c>
      <c r="C79" s="307"/>
      <c r="D79" s="27">
        <v>0.03</v>
      </c>
      <c r="E79" s="20">
        <f>D79*E98</f>
        <v>150.43722223427972</v>
      </c>
    </row>
    <row r="80" spans="1:5" x14ac:dyDescent="0.2">
      <c r="A80" s="13" t="s">
        <v>6</v>
      </c>
      <c r="B80" s="305" t="s">
        <v>79</v>
      </c>
      <c r="C80" s="307"/>
      <c r="D80" s="27">
        <v>0.08</v>
      </c>
      <c r="E80" s="28">
        <f>D80*E98</f>
        <v>401.16592595807924</v>
      </c>
    </row>
    <row r="81" spans="1:5" x14ac:dyDescent="0.2">
      <c r="A81" s="13" t="s">
        <v>8</v>
      </c>
      <c r="B81" s="305" t="s">
        <v>80</v>
      </c>
      <c r="C81" s="307"/>
      <c r="D81" s="27">
        <f>D82+D83+D84+D85</f>
        <v>0.13150000000000001</v>
      </c>
      <c r="E81" s="28">
        <f>D81*E98</f>
        <v>659.41649079359274</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54" t="s">
        <v>1975</v>
      </c>
      <c r="B86" s="355"/>
      <c r="C86" s="356"/>
      <c r="D86" s="22">
        <f>D79+D80+D81</f>
        <v>0.24149999999999999</v>
      </c>
      <c r="E86" s="23"/>
    </row>
    <row r="87" spans="1:5" x14ac:dyDescent="0.2">
      <c r="A87" s="311" t="s">
        <v>81</v>
      </c>
      <c r="B87" s="312"/>
      <c r="C87" s="312"/>
      <c r="D87" s="313"/>
      <c r="E87" s="19">
        <f>SUM(E79:E86)</f>
        <v>1211.0196389859516</v>
      </c>
    </row>
    <row r="88" spans="1:5" x14ac:dyDescent="0.2">
      <c r="A88" s="291"/>
      <c r="B88" s="292"/>
      <c r="C88" s="292"/>
      <c r="D88" s="292"/>
      <c r="E88" s="293"/>
    </row>
    <row r="89" spans="1:5" x14ac:dyDescent="0.2">
      <c r="A89" s="351" t="s">
        <v>27</v>
      </c>
      <c r="B89" s="352"/>
      <c r="C89" s="352"/>
      <c r="D89" s="352"/>
      <c r="E89" s="353"/>
    </row>
    <row r="90" spans="1:5" ht="12.75" customHeight="1" x14ac:dyDescent="0.2">
      <c r="A90" s="334" t="s">
        <v>28</v>
      </c>
      <c r="B90" s="335"/>
      <c r="C90" s="335"/>
      <c r="D90" s="335"/>
      <c r="E90" s="336"/>
    </row>
    <row r="91" spans="1:5" x14ac:dyDescent="0.2">
      <c r="A91" s="6" t="s">
        <v>5</v>
      </c>
      <c r="B91" s="297" t="s">
        <v>42</v>
      </c>
      <c r="C91" s="318"/>
      <c r="D91" s="298"/>
      <c r="E91" s="4">
        <f>E28</f>
        <v>2007.78</v>
      </c>
    </row>
    <row r="92" spans="1:5" x14ac:dyDescent="0.2">
      <c r="A92" s="6" t="s">
        <v>6</v>
      </c>
      <c r="B92" s="297" t="s">
        <v>44</v>
      </c>
      <c r="C92" s="318"/>
      <c r="D92" s="298"/>
      <c r="E92" s="4">
        <f>E51</f>
        <v>1700.7233301440001</v>
      </c>
    </row>
    <row r="93" spans="1:5" x14ac:dyDescent="0.2">
      <c r="A93" s="6" t="s">
        <v>8</v>
      </c>
      <c r="B93" s="297" t="s">
        <v>63</v>
      </c>
      <c r="C93" s="318"/>
      <c r="D93" s="298"/>
      <c r="E93" s="4">
        <f>E62</f>
        <v>225.66636637666664</v>
      </c>
    </row>
    <row r="94" spans="1:5" x14ac:dyDescent="0.2">
      <c r="A94" s="6" t="s">
        <v>10</v>
      </c>
      <c r="B94" s="297" t="s">
        <v>74</v>
      </c>
      <c r="C94" s="318"/>
      <c r="D94" s="298"/>
      <c r="E94" s="4">
        <f>E66</f>
        <v>382.4887204950648</v>
      </c>
    </row>
    <row r="95" spans="1:5" x14ac:dyDescent="0.2">
      <c r="A95" s="6" t="s">
        <v>12</v>
      </c>
      <c r="B95" s="297" t="s">
        <v>55</v>
      </c>
      <c r="C95" s="318"/>
      <c r="D95" s="298"/>
      <c r="E95" s="4">
        <f>E74</f>
        <v>38.499166666666667</v>
      </c>
    </row>
    <row r="96" spans="1:5" x14ac:dyDescent="0.2">
      <c r="A96" s="340" t="s">
        <v>83</v>
      </c>
      <c r="B96" s="340"/>
      <c r="C96" s="340"/>
      <c r="D96" s="340"/>
      <c r="E96" s="19">
        <f>SUM(E91:E95)</f>
        <v>4355.1575836823977</v>
      </c>
    </row>
    <row r="97" spans="1:5" x14ac:dyDescent="0.2">
      <c r="A97" s="6" t="s">
        <v>14</v>
      </c>
      <c r="B97" s="297" t="s">
        <v>56</v>
      </c>
      <c r="C97" s="318"/>
      <c r="D97" s="298"/>
      <c r="E97" s="4">
        <f>E87</f>
        <v>1211.0196389859516</v>
      </c>
    </row>
    <row r="98" spans="1:5" x14ac:dyDescent="0.2">
      <c r="A98" s="337" t="s">
        <v>84</v>
      </c>
      <c r="B98" s="338"/>
      <c r="C98" s="338"/>
      <c r="D98" s="339"/>
      <c r="E98" s="19">
        <f>E96/(1-D81)</f>
        <v>5014.5740744759905</v>
      </c>
    </row>
  </sheetData>
  <mergeCells count="96">
    <mergeCell ref="A68:E68"/>
    <mergeCell ref="B45:D45"/>
    <mergeCell ref="B46:D46"/>
    <mergeCell ref="B47:D47"/>
    <mergeCell ref="B48:D48"/>
    <mergeCell ref="B49:D49"/>
    <mergeCell ref="A67:E67"/>
    <mergeCell ref="B56:D56"/>
    <mergeCell ref="A57:D57"/>
    <mergeCell ref="A58:E58"/>
    <mergeCell ref="B59:D59"/>
    <mergeCell ref="B60:D60"/>
    <mergeCell ref="A61:D61"/>
    <mergeCell ref="A62:D62"/>
    <mergeCell ref="A63:E63"/>
    <mergeCell ref="B65:D65"/>
    <mergeCell ref="A96:D96"/>
    <mergeCell ref="B97:D97"/>
    <mergeCell ref="A98:D98"/>
    <mergeCell ref="B79:C79"/>
    <mergeCell ref="B69:D69"/>
    <mergeCell ref="B70:D70"/>
    <mergeCell ref="B71:D71"/>
    <mergeCell ref="B72:D72"/>
    <mergeCell ref="A73:D73"/>
    <mergeCell ref="A74:D74"/>
    <mergeCell ref="A75:E75"/>
    <mergeCell ref="A76:E76"/>
    <mergeCell ref="A77:E77"/>
    <mergeCell ref="A78:E78"/>
    <mergeCell ref="B95:D95"/>
    <mergeCell ref="B80:C80"/>
    <mergeCell ref="B81:C81"/>
    <mergeCell ref="A86:C86"/>
    <mergeCell ref="A87:D87"/>
    <mergeCell ref="A88:E88"/>
    <mergeCell ref="A89:E89"/>
    <mergeCell ref="B82:C82"/>
    <mergeCell ref="B83:C83"/>
    <mergeCell ref="B84:C84"/>
    <mergeCell ref="B85:C85"/>
    <mergeCell ref="A90:E90"/>
    <mergeCell ref="B91:D91"/>
    <mergeCell ref="B92:D92"/>
    <mergeCell ref="B93:D93"/>
    <mergeCell ref="B94:D94"/>
    <mergeCell ref="A66:D66"/>
    <mergeCell ref="B55:D55"/>
    <mergeCell ref="B38:C38"/>
    <mergeCell ref="B39:C39"/>
    <mergeCell ref="A40:D40"/>
    <mergeCell ref="B42:D42"/>
    <mergeCell ref="B43:D43"/>
    <mergeCell ref="B44:D44"/>
    <mergeCell ref="A50:D50"/>
    <mergeCell ref="A51:D51"/>
    <mergeCell ref="A52:E52"/>
    <mergeCell ref="A53:E53"/>
    <mergeCell ref="B54:D54"/>
    <mergeCell ref="A64:E64"/>
    <mergeCell ref="B23:C23"/>
    <mergeCell ref="B37:D37"/>
    <mergeCell ref="B25:C25"/>
    <mergeCell ref="B26:C26"/>
    <mergeCell ref="B27:C27"/>
    <mergeCell ref="A28:D28"/>
    <mergeCell ref="A29:E29"/>
    <mergeCell ref="A30:E30"/>
    <mergeCell ref="B31:C31"/>
    <mergeCell ref="B32:C32"/>
    <mergeCell ref="B33:C33"/>
    <mergeCell ref="B34:C34"/>
    <mergeCell ref="A35:D35"/>
    <mergeCell ref="B24:C24"/>
    <mergeCell ref="A18:E18"/>
    <mergeCell ref="A19:E19"/>
    <mergeCell ref="B20:D20"/>
    <mergeCell ref="B21:C21"/>
    <mergeCell ref="B22:C22"/>
    <mergeCell ref="B13:D13"/>
    <mergeCell ref="B14:D14"/>
    <mergeCell ref="B15:D15"/>
    <mergeCell ref="B16:D16"/>
    <mergeCell ref="B17:D17"/>
    <mergeCell ref="A12:E12"/>
    <mergeCell ref="A1:E1"/>
    <mergeCell ref="A2:E2"/>
    <mergeCell ref="A3:E3"/>
    <mergeCell ref="A4:E4"/>
    <mergeCell ref="A5:E5"/>
    <mergeCell ref="A6:E6"/>
    <mergeCell ref="A7:E7"/>
    <mergeCell ref="A8:E8"/>
    <mergeCell ref="A9:E9"/>
    <mergeCell ref="A10:E10"/>
    <mergeCell ref="A11:E11"/>
  </mergeCells>
  <pageMargins left="0.39370078740157483" right="0.39370078740157483" top="0.78740157480314965" bottom="0.7874015748031496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55" zoomScale="130" zoomScaleNormal="130" workbookViewId="0">
      <selection activeCell="A84" sqref="A84:D85"/>
    </sheetView>
  </sheetViews>
  <sheetFormatPr defaultRowHeight="12.75" x14ac:dyDescent="0.2"/>
  <cols>
    <col min="1" max="1" width="15.5" customWidth="1"/>
    <col min="2" max="2" width="22.83203125" customWidth="1"/>
    <col min="3" max="3" width="21.83203125" customWidth="1"/>
    <col min="4" max="4" width="24.83203125" customWidth="1"/>
    <col min="5" max="5" width="19.83203125" customWidth="1"/>
  </cols>
  <sheetData>
    <row r="1" spans="1:5" x14ac:dyDescent="0.2">
      <c r="A1" s="289" t="s">
        <v>2</v>
      </c>
      <c r="B1" s="289"/>
      <c r="C1" s="289"/>
      <c r="D1" s="289"/>
      <c r="E1" s="289"/>
    </row>
    <row r="2" spans="1:5" x14ac:dyDescent="0.2">
      <c r="A2" s="288" t="s">
        <v>32</v>
      </c>
      <c r="B2" s="288"/>
      <c r="C2" s="288"/>
      <c r="D2" s="288"/>
      <c r="E2" s="288"/>
    </row>
    <row r="3" spans="1:5" x14ac:dyDescent="0.2">
      <c r="A3" s="290" t="s">
        <v>883</v>
      </c>
      <c r="B3" s="290"/>
      <c r="C3" s="290"/>
      <c r="D3" s="290"/>
      <c r="E3" s="290"/>
    </row>
    <row r="4" spans="1:5" x14ac:dyDescent="0.2">
      <c r="A4" s="290" t="s">
        <v>29</v>
      </c>
      <c r="B4" s="290"/>
      <c r="C4" s="290"/>
      <c r="D4" s="290"/>
      <c r="E4" s="290"/>
    </row>
    <row r="5" spans="1:5" x14ac:dyDescent="0.2">
      <c r="A5" s="290" t="s">
        <v>911</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31</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901</v>
      </c>
    </row>
    <row r="14" spans="1:5" ht="25.5" x14ac:dyDescent="0.2">
      <c r="A14" s="3">
        <v>2</v>
      </c>
      <c r="B14" s="299" t="s">
        <v>36</v>
      </c>
      <c r="C14" s="300"/>
      <c r="D14" s="301"/>
      <c r="E14" s="57" t="s">
        <v>912</v>
      </c>
    </row>
    <row r="15" spans="1:5" x14ac:dyDescent="0.2">
      <c r="A15" s="3">
        <v>3</v>
      </c>
      <c r="B15" s="299" t="s">
        <v>37</v>
      </c>
      <c r="C15" s="300"/>
      <c r="D15" s="301"/>
      <c r="E15" s="4">
        <v>2405.96</v>
      </c>
    </row>
    <row r="16" spans="1:5" ht="30.75" customHeight="1" x14ac:dyDescent="0.2">
      <c r="A16" s="3">
        <v>4</v>
      </c>
      <c r="B16" s="299" t="s">
        <v>38</v>
      </c>
      <c r="C16" s="300"/>
      <c r="D16" s="301"/>
      <c r="E16" s="3" t="s">
        <v>901</v>
      </c>
    </row>
    <row r="17" spans="1:5" x14ac:dyDescent="0.2">
      <c r="A17" s="2">
        <v>5</v>
      </c>
      <c r="B17" s="299" t="s">
        <v>39</v>
      </c>
      <c r="C17" s="300"/>
      <c r="D17" s="301"/>
      <c r="E17" s="5" t="s">
        <v>760</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887</v>
      </c>
      <c r="C21" s="298"/>
      <c r="D21" s="17">
        <v>1</v>
      </c>
      <c r="E21" s="4">
        <f>E15</f>
        <v>2405.96</v>
      </c>
    </row>
    <row r="22" spans="1:5" x14ac:dyDescent="0.2">
      <c r="A22" s="6" t="s">
        <v>6</v>
      </c>
      <c r="B22" s="297" t="s">
        <v>7</v>
      </c>
      <c r="C22" s="298"/>
      <c r="D22" s="17"/>
      <c r="E22" s="7"/>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2405.96</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200.49666666666667</v>
      </c>
    </row>
    <row r="33" spans="1:5" x14ac:dyDescent="0.2">
      <c r="A33" s="6" t="s">
        <v>6</v>
      </c>
      <c r="B33" s="297" t="s">
        <v>57</v>
      </c>
      <c r="C33" s="298"/>
      <c r="D33" s="17">
        <v>8.3299999999999999E-2</v>
      </c>
      <c r="E33" s="4">
        <f>E28/12</f>
        <v>200.49666666666667</v>
      </c>
    </row>
    <row r="34" spans="1:5" x14ac:dyDescent="0.2">
      <c r="A34" s="6" t="s">
        <v>8</v>
      </c>
      <c r="B34" s="297" t="s">
        <v>58</v>
      </c>
      <c r="C34" s="298"/>
      <c r="D34" s="17">
        <f>D33/3</f>
        <v>2.7766666666666665E-2</v>
      </c>
      <c r="E34" s="4">
        <f>D34*E28</f>
        <v>66.805489333333327</v>
      </c>
    </row>
    <row r="35" spans="1:5" x14ac:dyDescent="0.2">
      <c r="A35" s="317" t="s">
        <v>48</v>
      </c>
      <c r="B35" s="317"/>
      <c r="C35" s="317"/>
      <c r="D35" s="317"/>
      <c r="E35" s="20">
        <f>SUM(E32:E34)</f>
        <v>467.79882266666664</v>
      </c>
    </row>
    <row r="36" spans="1:5" x14ac:dyDescent="0.2">
      <c r="A36" s="41"/>
      <c r="B36" s="42"/>
      <c r="C36" s="42"/>
      <c r="D36" s="42"/>
      <c r="E36" s="43"/>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252.89077639466674</v>
      </c>
    </row>
    <row r="39" spans="1:5" x14ac:dyDescent="0.2">
      <c r="A39" s="6" t="s">
        <v>6</v>
      </c>
      <c r="B39" s="297" t="s">
        <v>19</v>
      </c>
      <c r="C39" s="298"/>
      <c r="D39" s="17">
        <v>0.08</v>
      </c>
      <c r="E39" s="4">
        <f>(E28+E35)*D39</f>
        <v>229.90070581333333</v>
      </c>
    </row>
    <row r="40" spans="1:5" x14ac:dyDescent="0.2">
      <c r="A40" s="317" t="s">
        <v>50</v>
      </c>
      <c r="B40" s="317"/>
      <c r="C40" s="317"/>
      <c r="D40" s="317"/>
      <c r="E40" s="20">
        <f>SUM(E38:E39)</f>
        <v>482.79148220800005</v>
      </c>
    </row>
    <row r="41" spans="1:5" x14ac:dyDescent="0.2">
      <c r="A41" s="41"/>
      <c r="B41" s="42"/>
      <c r="C41" s="42"/>
      <c r="D41" s="42"/>
      <c r="E41" s="43"/>
    </row>
    <row r="42" spans="1:5" x14ac:dyDescent="0.2">
      <c r="A42" s="13" t="s">
        <v>51</v>
      </c>
      <c r="B42" s="310" t="s">
        <v>52</v>
      </c>
      <c r="C42" s="310"/>
      <c r="D42" s="310"/>
      <c r="E42" s="13" t="s">
        <v>4</v>
      </c>
    </row>
    <row r="43" spans="1:5" x14ac:dyDescent="0.2">
      <c r="A43" s="54" t="s">
        <v>5</v>
      </c>
      <c r="B43" s="297" t="s">
        <v>53</v>
      </c>
      <c r="C43" s="318"/>
      <c r="D43" s="298"/>
      <c r="E43" s="4">
        <f>(((5.5)*2*22)-(E28*0.06))</f>
        <v>97.642400000000009</v>
      </c>
    </row>
    <row r="44" spans="1:5" x14ac:dyDescent="0.2">
      <c r="A44" s="54" t="s">
        <v>6</v>
      </c>
      <c r="B44" s="297" t="s">
        <v>54</v>
      </c>
      <c r="C44" s="318"/>
      <c r="D44" s="298"/>
      <c r="E44" s="4">
        <f>42.2*22</f>
        <v>928.40000000000009</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297" t="s">
        <v>905</v>
      </c>
      <c r="C47" s="318"/>
      <c r="D47" s="298"/>
      <c r="E47" s="51"/>
    </row>
    <row r="48" spans="1:5" x14ac:dyDescent="0.2">
      <c r="A48" s="54" t="s">
        <v>14</v>
      </c>
      <c r="B48" s="297" t="s">
        <v>906</v>
      </c>
      <c r="C48" s="318"/>
      <c r="D48" s="298"/>
      <c r="E48" s="4">
        <v>3.33</v>
      </c>
    </row>
    <row r="49" spans="1:5" x14ac:dyDescent="0.2">
      <c r="A49" s="54" t="s">
        <v>16</v>
      </c>
      <c r="B49" s="297" t="s">
        <v>907</v>
      </c>
      <c r="C49" s="318"/>
      <c r="D49" s="298"/>
      <c r="E49" s="52"/>
    </row>
    <row r="50" spans="1:5" x14ac:dyDescent="0.2">
      <c r="A50" s="317" t="s">
        <v>60</v>
      </c>
      <c r="B50" s="317"/>
      <c r="C50" s="317"/>
      <c r="D50" s="317"/>
      <c r="E50" s="20">
        <f>SUM(E43:E49)</f>
        <v>1229.3624</v>
      </c>
    </row>
    <row r="51" spans="1:5" x14ac:dyDescent="0.2">
      <c r="A51" s="311" t="s">
        <v>62</v>
      </c>
      <c r="B51" s="312"/>
      <c r="C51" s="312"/>
      <c r="D51" s="313"/>
      <c r="E51" s="19">
        <f>E35+E40+E50</f>
        <v>2179.9527048746668</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368.74851756711115</v>
      </c>
    </row>
    <row r="56" spans="1:5" x14ac:dyDescent="0.2">
      <c r="A56" s="6" t="s">
        <v>6</v>
      </c>
      <c r="B56" s="297" t="s">
        <v>66</v>
      </c>
      <c r="C56" s="318"/>
      <c r="D56" s="298"/>
      <c r="E56" s="4">
        <f>E39*0.4</f>
        <v>91.960282325333338</v>
      </c>
    </row>
    <row r="57" spans="1:5" x14ac:dyDescent="0.2">
      <c r="A57" s="317" t="s">
        <v>68</v>
      </c>
      <c r="B57" s="317"/>
      <c r="C57" s="317"/>
      <c r="D57" s="317"/>
      <c r="E57" s="20">
        <f>(E55+E56)*0.5</f>
        <v>230.35439994622226</v>
      </c>
    </row>
    <row r="58" spans="1:5" x14ac:dyDescent="0.2">
      <c r="A58" s="314"/>
      <c r="B58" s="315"/>
      <c r="C58" s="315"/>
      <c r="D58" s="315"/>
      <c r="E58" s="316"/>
    </row>
    <row r="59" spans="1:5" x14ac:dyDescent="0.2">
      <c r="A59" s="13" t="s">
        <v>69</v>
      </c>
      <c r="B59" s="305" t="s">
        <v>70</v>
      </c>
      <c r="C59" s="306"/>
      <c r="D59" s="307"/>
      <c r="E59" s="13" t="s">
        <v>4</v>
      </c>
    </row>
    <row r="60" spans="1:5" x14ac:dyDescent="0.2">
      <c r="A60" s="6" t="s">
        <v>5</v>
      </c>
      <c r="B60" s="297" t="s">
        <v>66</v>
      </c>
      <c r="C60" s="318"/>
      <c r="D60" s="298"/>
      <c r="E60" s="4">
        <f>E39*0.4</f>
        <v>91.960282325333338</v>
      </c>
    </row>
    <row r="61" spans="1:5" x14ac:dyDescent="0.2">
      <c r="A61" s="317" t="s">
        <v>72</v>
      </c>
      <c r="B61" s="317"/>
      <c r="C61" s="317"/>
      <c r="D61" s="317"/>
      <c r="E61" s="20">
        <f>E60*0.5</f>
        <v>45.980141162666669</v>
      </c>
    </row>
    <row r="62" spans="1:5" x14ac:dyDescent="0.2">
      <c r="A62" s="311" t="s">
        <v>73</v>
      </c>
      <c r="B62" s="312"/>
      <c r="C62" s="312"/>
      <c r="D62" s="313"/>
      <c r="E62" s="19">
        <f>E57+E61</f>
        <v>276.33454110888891</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162.07490819945184</v>
      </c>
    </row>
    <row r="66" spans="1:5" x14ac:dyDescent="0.2">
      <c r="A66" s="311" t="s">
        <v>76</v>
      </c>
      <c r="B66" s="312"/>
      <c r="C66" s="312"/>
      <c r="D66" s="313"/>
      <c r="E66" s="19">
        <f>(E65*35)/12</f>
        <v>472.71848224840119</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98</v>
      </c>
      <c r="C70" s="330"/>
      <c r="D70" s="330"/>
      <c r="E70" s="4">
        <v>110.64</v>
      </c>
    </row>
    <row r="71" spans="1:5" x14ac:dyDescent="0.2">
      <c r="A71" s="25" t="s">
        <v>8</v>
      </c>
      <c r="B71" s="330" t="s">
        <v>99</v>
      </c>
      <c r="C71" s="330"/>
      <c r="D71" s="330"/>
      <c r="E71" s="4">
        <v>235.5</v>
      </c>
    </row>
    <row r="72" spans="1:5" x14ac:dyDescent="0.2">
      <c r="A72" s="25" t="s">
        <v>10</v>
      </c>
      <c r="B72" s="330" t="s">
        <v>17</v>
      </c>
      <c r="C72" s="330"/>
      <c r="D72" s="330"/>
      <c r="E72" s="26"/>
    </row>
    <row r="73" spans="1:5" x14ac:dyDescent="0.2">
      <c r="A73" s="311" t="s">
        <v>100</v>
      </c>
      <c r="B73" s="312"/>
      <c r="C73" s="312"/>
      <c r="D73" s="313"/>
      <c r="E73" s="19">
        <f>(E69*2)+E70+E71+E72</f>
        <v>431.94</v>
      </c>
    </row>
    <row r="74" spans="1:5" x14ac:dyDescent="0.2">
      <c r="A74" s="311" t="s">
        <v>77</v>
      </c>
      <c r="B74" s="312"/>
      <c r="C74" s="312"/>
      <c r="D74" s="313"/>
      <c r="E74" s="19">
        <f>E73/12</f>
        <v>35.994999999999997</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185.52541375585341</v>
      </c>
    </row>
    <row r="80" spans="1:5" x14ac:dyDescent="0.2">
      <c r="A80" s="13" t="s">
        <v>6</v>
      </c>
      <c r="B80" s="305" t="s">
        <v>79</v>
      </c>
      <c r="C80" s="307"/>
      <c r="D80" s="27">
        <v>0.08</v>
      </c>
      <c r="E80" s="28">
        <f>D80*E98</f>
        <v>494.73443668227577</v>
      </c>
    </row>
    <row r="81" spans="1:5" x14ac:dyDescent="0.2">
      <c r="A81" s="13" t="s">
        <v>8</v>
      </c>
      <c r="B81" s="305" t="s">
        <v>80</v>
      </c>
      <c r="C81" s="307"/>
      <c r="D81" s="27">
        <f>D82+D83+D84+D85</f>
        <v>0.13150000000000001</v>
      </c>
      <c r="E81" s="28">
        <f>D81*E98</f>
        <v>813.21973029649087</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82</v>
      </c>
      <c r="B86" s="333"/>
      <c r="C86" s="333"/>
      <c r="D86" s="22">
        <f>D79+D80+D81</f>
        <v>0.24149999999999999</v>
      </c>
      <c r="E86" s="23"/>
    </row>
    <row r="87" spans="1:5" x14ac:dyDescent="0.2">
      <c r="A87" s="311" t="s">
        <v>81</v>
      </c>
      <c r="B87" s="312"/>
      <c r="C87" s="312"/>
      <c r="D87" s="313"/>
      <c r="E87" s="19">
        <f>SUM(E79:E86)</f>
        <v>1493.47958073462</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2405.96</v>
      </c>
    </row>
    <row r="92" spans="1:5" x14ac:dyDescent="0.2">
      <c r="A92" s="6" t="s">
        <v>6</v>
      </c>
      <c r="B92" s="297" t="s">
        <v>44</v>
      </c>
      <c r="C92" s="318"/>
      <c r="D92" s="298"/>
      <c r="E92" s="4">
        <f>E51</f>
        <v>2179.9527048746668</v>
      </c>
    </row>
    <row r="93" spans="1:5" x14ac:dyDescent="0.2">
      <c r="A93" s="6" t="s">
        <v>8</v>
      </c>
      <c r="B93" s="297" t="s">
        <v>63</v>
      </c>
      <c r="C93" s="318"/>
      <c r="D93" s="298"/>
      <c r="E93" s="4">
        <f>E62</f>
        <v>276.33454110888891</v>
      </c>
    </row>
    <row r="94" spans="1:5" x14ac:dyDescent="0.2">
      <c r="A94" s="6" t="s">
        <v>10</v>
      </c>
      <c r="B94" s="297" t="s">
        <v>74</v>
      </c>
      <c r="C94" s="318"/>
      <c r="D94" s="298"/>
      <c r="E94" s="4">
        <f>E66</f>
        <v>472.71848224840119</v>
      </c>
    </row>
    <row r="95" spans="1:5" x14ac:dyDescent="0.2">
      <c r="A95" s="6" t="s">
        <v>12</v>
      </c>
      <c r="B95" s="297" t="s">
        <v>55</v>
      </c>
      <c r="C95" s="318"/>
      <c r="D95" s="298"/>
      <c r="E95" s="4">
        <f>E74</f>
        <v>35.994999999999997</v>
      </c>
    </row>
    <row r="96" spans="1:5" x14ac:dyDescent="0.2">
      <c r="A96" s="340" t="s">
        <v>83</v>
      </c>
      <c r="B96" s="340"/>
      <c r="C96" s="340"/>
      <c r="D96" s="340"/>
      <c r="E96" s="19">
        <f>SUM(E91:E95)</f>
        <v>5370.9607282319566</v>
      </c>
    </row>
    <row r="97" spans="1:5" x14ac:dyDescent="0.2">
      <c r="A97" s="6" t="s">
        <v>14</v>
      </c>
      <c r="B97" s="297" t="s">
        <v>56</v>
      </c>
      <c r="C97" s="318"/>
      <c r="D97" s="298"/>
      <c r="E97" s="4">
        <f>E87</f>
        <v>1493.47958073462</v>
      </c>
    </row>
    <row r="98" spans="1:5" x14ac:dyDescent="0.2">
      <c r="A98" s="337" t="s">
        <v>84</v>
      </c>
      <c r="B98" s="338"/>
      <c r="C98" s="338"/>
      <c r="D98" s="339"/>
      <c r="E98" s="19">
        <f>E96/(1-D81)</f>
        <v>6184.1804585284472</v>
      </c>
    </row>
  </sheetData>
  <mergeCells count="96">
    <mergeCell ref="A12:E12"/>
    <mergeCell ref="B13:D13"/>
    <mergeCell ref="B14:D14"/>
    <mergeCell ref="A7:E7"/>
    <mergeCell ref="A8:E8"/>
    <mergeCell ref="A9:E9"/>
    <mergeCell ref="A10:E10"/>
    <mergeCell ref="A11:E11"/>
    <mergeCell ref="A6:E6"/>
    <mergeCell ref="A1:E1"/>
    <mergeCell ref="A2:E2"/>
    <mergeCell ref="A3:E3"/>
    <mergeCell ref="A4:E4"/>
    <mergeCell ref="A5:E5"/>
    <mergeCell ref="B15:D15"/>
    <mergeCell ref="B16:D16"/>
    <mergeCell ref="B17:D17"/>
    <mergeCell ref="A30:E30"/>
    <mergeCell ref="A19:E19"/>
    <mergeCell ref="B20:D20"/>
    <mergeCell ref="B21:C21"/>
    <mergeCell ref="B22:C22"/>
    <mergeCell ref="B23:C23"/>
    <mergeCell ref="B24:C24"/>
    <mergeCell ref="B25:C25"/>
    <mergeCell ref="B26:C26"/>
    <mergeCell ref="B27:C27"/>
    <mergeCell ref="A28:D28"/>
    <mergeCell ref="A29:E29"/>
    <mergeCell ref="A18:E18"/>
    <mergeCell ref="B44:D44"/>
    <mergeCell ref="B31:C31"/>
    <mergeCell ref="B32:C32"/>
    <mergeCell ref="B33:C33"/>
    <mergeCell ref="B34:C34"/>
    <mergeCell ref="A35:D35"/>
    <mergeCell ref="B37:D37"/>
    <mergeCell ref="B38:C38"/>
    <mergeCell ref="B39:C39"/>
    <mergeCell ref="A40:D40"/>
    <mergeCell ref="B42:D42"/>
    <mergeCell ref="B43:D43"/>
    <mergeCell ref="A61:D61"/>
    <mergeCell ref="A50:D50"/>
    <mergeCell ref="A51:D51"/>
    <mergeCell ref="A52:E52"/>
    <mergeCell ref="A53:E53"/>
    <mergeCell ref="B54:D54"/>
    <mergeCell ref="B55:D55"/>
    <mergeCell ref="B56:D56"/>
    <mergeCell ref="A57:D57"/>
    <mergeCell ref="A58:E58"/>
    <mergeCell ref="B59:D59"/>
    <mergeCell ref="B60:D60"/>
    <mergeCell ref="A73:D73"/>
    <mergeCell ref="A62:D62"/>
    <mergeCell ref="A63:E63"/>
    <mergeCell ref="A64:E64"/>
    <mergeCell ref="B65:D65"/>
    <mergeCell ref="A66:D66"/>
    <mergeCell ref="A67:E67"/>
    <mergeCell ref="A68:E68"/>
    <mergeCell ref="B69:D69"/>
    <mergeCell ref="B70:D70"/>
    <mergeCell ref="B71:D71"/>
    <mergeCell ref="B72:D72"/>
    <mergeCell ref="A89:E89"/>
    <mergeCell ref="A74:D74"/>
    <mergeCell ref="A75:E75"/>
    <mergeCell ref="A76:E76"/>
    <mergeCell ref="A77:E77"/>
    <mergeCell ref="A78:E78"/>
    <mergeCell ref="B79:C79"/>
    <mergeCell ref="B80:C80"/>
    <mergeCell ref="B81:C81"/>
    <mergeCell ref="A86:C86"/>
    <mergeCell ref="A87:D87"/>
    <mergeCell ref="A88:E88"/>
    <mergeCell ref="B82:C82"/>
    <mergeCell ref="B83:C83"/>
    <mergeCell ref="B84:C84"/>
    <mergeCell ref="B85:C85"/>
    <mergeCell ref="A96:D96"/>
    <mergeCell ref="B97:D97"/>
    <mergeCell ref="A98:D98"/>
    <mergeCell ref="A90:E90"/>
    <mergeCell ref="B91:D91"/>
    <mergeCell ref="B92:D92"/>
    <mergeCell ref="B93:D93"/>
    <mergeCell ref="B94:D94"/>
    <mergeCell ref="B95:D95"/>
    <mergeCell ref="B45:D45"/>
    <mergeCell ref="B46:D46"/>
    <mergeCell ref="B47:D47"/>
    <mergeCell ref="B48:D48"/>
    <mergeCell ref="B49:D49"/>
  </mergeCells>
  <pageMargins left="0.51181102362204722" right="0.39370078740157483" top="0.78740157480314965" bottom="0.78740157480314965"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120" zoomScaleNormal="120" workbookViewId="0">
      <selection activeCell="C14" sqref="C14"/>
    </sheetView>
  </sheetViews>
  <sheetFormatPr defaultRowHeight="12.75" x14ac:dyDescent="0.2"/>
  <cols>
    <col min="1" max="1" width="10.33203125" customWidth="1"/>
    <col min="2" max="2" width="77.1640625" customWidth="1"/>
    <col min="3" max="3" width="15" customWidth="1"/>
  </cols>
  <sheetData>
    <row r="1" spans="1:3" ht="15.75" x14ac:dyDescent="0.2">
      <c r="A1" s="373" t="s">
        <v>2006</v>
      </c>
      <c r="B1" s="373"/>
      <c r="C1" s="373"/>
    </row>
    <row r="2" spans="1:3" ht="15.75" x14ac:dyDescent="0.2">
      <c r="A2" s="374"/>
      <c r="B2" s="374"/>
      <c r="C2" s="374"/>
    </row>
    <row r="3" spans="1:3" ht="15.75" x14ac:dyDescent="0.2">
      <c r="A3" s="373" t="s">
        <v>1999</v>
      </c>
      <c r="B3" s="373"/>
      <c r="C3" s="373"/>
    </row>
    <row r="4" spans="1:3" ht="15.75" x14ac:dyDescent="0.2">
      <c r="A4" s="373" t="s">
        <v>1908</v>
      </c>
      <c r="B4" s="373"/>
      <c r="C4" s="373"/>
    </row>
    <row r="5" spans="1:3" ht="15.75" x14ac:dyDescent="0.2">
      <c r="A5" s="170" t="s">
        <v>1909</v>
      </c>
      <c r="B5" s="170" t="s">
        <v>1910</v>
      </c>
      <c r="C5" s="171" t="s">
        <v>1911</v>
      </c>
    </row>
    <row r="6" spans="1:3" ht="15.75" x14ac:dyDescent="0.2">
      <c r="A6" s="172">
        <v>1</v>
      </c>
      <c r="B6" s="173" t="s">
        <v>1912</v>
      </c>
      <c r="C6" s="174">
        <v>0.04</v>
      </c>
    </row>
    <row r="7" spans="1:3" ht="15.75" x14ac:dyDescent="0.2">
      <c r="A7" s="172">
        <v>2</v>
      </c>
      <c r="B7" s="173" t="s">
        <v>1914</v>
      </c>
      <c r="C7" s="174">
        <v>1.23E-2</v>
      </c>
    </row>
    <row r="8" spans="1:3" ht="15.75" x14ac:dyDescent="0.2">
      <c r="A8" s="172">
        <v>3</v>
      </c>
      <c r="B8" s="175" t="s">
        <v>1915</v>
      </c>
      <c r="C8" s="174">
        <f>C9+C10</f>
        <v>1.77E-2</v>
      </c>
    </row>
    <row r="9" spans="1:3" ht="15.75" x14ac:dyDescent="0.2">
      <c r="A9" s="176" t="s">
        <v>156</v>
      </c>
      <c r="B9" s="176" t="s">
        <v>2001</v>
      </c>
      <c r="C9" s="174">
        <v>8.0000000000000002E-3</v>
      </c>
    </row>
    <row r="10" spans="1:3" ht="15.75" x14ac:dyDescent="0.2">
      <c r="A10" s="176" t="s">
        <v>157</v>
      </c>
      <c r="B10" s="176" t="s">
        <v>2000</v>
      </c>
      <c r="C10" s="174">
        <v>9.7000000000000003E-3</v>
      </c>
    </row>
    <row r="11" spans="1:3" ht="15.75" x14ac:dyDescent="0.2">
      <c r="A11" s="172">
        <v>4</v>
      </c>
      <c r="B11" s="173" t="s">
        <v>1913</v>
      </c>
      <c r="C11" s="174">
        <f>C12+C13+C14</f>
        <v>8.1699999999999995E-2</v>
      </c>
    </row>
    <row r="12" spans="1:3" ht="15.75" x14ac:dyDescent="0.2">
      <c r="A12" s="176" t="s">
        <v>163</v>
      </c>
      <c r="B12" s="176" t="s">
        <v>21</v>
      </c>
      <c r="C12" s="174">
        <v>3.0200000000000001E-2</v>
      </c>
    </row>
    <row r="13" spans="1:3" ht="15.75" x14ac:dyDescent="0.2">
      <c r="A13" s="176" t="s">
        <v>190</v>
      </c>
      <c r="B13" s="176" t="s">
        <v>23</v>
      </c>
      <c r="C13" s="174">
        <v>6.4999999999999997E-3</v>
      </c>
    </row>
    <row r="14" spans="1:3" ht="15.75" x14ac:dyDescent="0.2">
      <c r="A14" s="176" t="s">
        <v>191</v>
      </c>
      <c r="B14" s="176" t="s">
        <v>1916</v>
      </c>
      <c r="C14" s="174">
        <v>4.4999999999999998E-2</v>
      </c>
    </row>
    <row r="15" spans="1:3" ht="15.75" x14ac:dyDescent="0.2">
      <c r="A15" s="378" t="s">
        <v>1917</v>
      </c>
      <c r="B15" s="378"/>
      <c r="C15" s="174">
        <f>(((1+C6+C8)*(1+C7))/(1-C11)-1)</f>
        <v>0.16596941086790817</v>
      </c>
    </row>
    <row r="16" spans="1:3" x14ac:dyDescent="0.2">
      <c r="A16" s="377"/>
      <c r="B16" s="377"/>
      <c r="C16" s="377"/>
    </row>
    <row r="17" spans="1:3" ht="25.5" customHeight="1" x14ac:dyDescent="0.2">
      <c r="A17" s="375" t="s">
        <v>1998</v>
      </c>
      <c r="B17" s="375"/>
      <c r="C17" s="375"/>
    </row>
    <row r="18" spans="1:3" ht="19.5" customHeight="1" x14ac:dyDescent="0.2">
      <c r="A18" s="169" t="s">
        <v>2005</v>
      </c>
      <c r="B18" s="376" t="s">
        <v>1997</v>
      </c>
      <c r="C18" s="376"/>
    </row>
  </sheetData>
  <mergeCells count="8">
    <mergeCell ref="A1:C1"/>
    <mergeCell ref="A3:C3"/>
    <mergeCell ref="A2:C2"/>
    <mergeCell ref="A17:C17"/>
    <mergeCell ref="B18:C18"/>
    <mergeCell ref="A16:C16"/>
    <mergeCell ref="A4:C4"/>
    <mergeCell ref="A15:B15"/>
  </mergeCells>
  <pageMargins left="0.511811024" right="0.511811024" top="0.78740157499999996" bottom="0.78740157499999996" header="0.31496062000000002" footer="0.31496062000000002"/>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8"/>
  <sheetViews>
    <sheetView topLeftCell="A367" zoomScale="150" zoomScaleNormal="150" workbookViewId="0">
      <selection sqref="A1:H599"/>
    </sheetView>
  </sheetViews>
  <sheetFormatPr defaultRowHeight="12.75" x14ac:dyDescent="0.2"/>
  <cols>
    <col min="1" max="1" width="6.83203125" style="134" customWidth="1"/>
    <col min="2" max="2" width="9.33203125" style="134" customWidth="1"/>
    <col min="3" max="3" width="8.5" style="146" customWidth="1"/>
    <col min="4" max="4" width="45.83203125" style="161" customWidth="1"/>
    <col min="5" max="6" width="10.1640625" customWidth="1"/>
    <col min="7" max="7" width="11.1640625" customWidth="1"/>
    <col min="8" max="8" width="15.5" style="134" customWidth="1"/>
  </cols>
  <sheetData>
    <row r="1" spans="1:8" x14ac:dyDescent="0.2">
      <c r="A1" s="329" t="s">
        <v>1930</v>
      </c>
      <c r="B1" s="329"/>
      <c r="C1" s="329"/>
      <c r="D1" s="329"/>
      <c r="E1" s="329"/>
      <c r="F1" s="329"/>
      <c r="G1" s="329"/>
      <c r="H1" s="329"/>
    </row>
    <row r="2" spans="1:8" x14ac:dyDescent="0.2">
      <c r="A2" s="388" t="s">
        <v>0</v>
      </c>
      <c r="B2" s="388" t="s">
        <v>1972</v>
      </c>
      <c r="C2" s="388" t="s">
        <v>936</v>
      </c>
      <c r="D2" s="388" t="s">
        <v>1</v>
      </c>
      <c r="E2" s="388" t="s">
        <v>777</v>
      </c>
      <c r="F2" s="388" t="s">
        <v>1970</v>
      </c>
      <c r="G2" s="334" t="s">
        <v>1932</v>
      </c>
      <c r="H2" s="336"/>
    </row>
    <row r="3" spans="1:8" ht="25.5" x14ac:dyDescent="0.2">
      <c r="A3" s="389"/>
      <c r="B3" s="389"/>
      <c r="C3" s="389"/>
      <c r="D3" s="389"/>
      <c r="E3" s="389"/>
      <c r="F3" s="389"/>
      <c r="G3" s="85" t="s">
        <v>1933</v>
      </c>
      <c r="H3" s="85" t="s">
        <v>1934</v>
      </c>
    </row>
    <row r="4" spans="1:8" x14ac:dyDescent="0.2">
      <c r="A4" s="126" t="s">
        <v>1931</v>
      </c>
      <c r="B4" s="386" t="s">
        <v>937</v>
      </c>
      <c r="C4" s="387"/>
      <c r="D4" s="387"/>
      <c r="E4" s="387"/>
      <c r="F4" s="387"/>
      <c r="G4" s="387"/>
      <c r="H4" s="387"/>
    </row>
    <row r="5" spans="1:8" ht="25.5" x14ac:dyDescent="0.2">
      <c r="A5" s="123" t="s">
        <v>101</v>
      </c>
      <c r="B5" s="123" t="s">
        <v>938</v>
      </c>
      <c r="C5" s="6">
        <v>782</v>
      </c>
      <c r="D5" s="143" t="s">
        <v>939</v>
      </c>
      <c r="E5" s="6" t="s">
        <v>940</v>
      </c>
      <c r="F5" s="124">
        <v>1</v>
      </c>
      <c r="G5" s="125">
        <v>133.71</v>
      </c>
      <c r="H5" s="124">
        <f t="shared" ref="H5:H34" si="0">F5*G5</f>
        <v>133.71</v>
      </c>
    </row>
    <row r="6" spans="1:8" ht="25.5" x14ac:dyDescent="0.2">
      <c r="A6" s="123" t="s">
        <v>103</v>
      </c>
      <c r="B6" s="123" t="s">
        <v>938</v>
      </c>
      <c r="C6" s="6">
        <v>778</v>
      </c>
      <c r="D6" s="143" t="s">
        <v>941</v>
      </c>
      <c r="E6" s="6" t="s">
        <v>940</v>
      </c>
      <c r="F6" s="124">
        <v>1</v>
      </c>
      <c r="G6" s="125">
        <v>73.55</v>
      </c>
      <c r="H6" s="124">
        <f t="shared" si="0"/>
        <v>73.55</v>
      </c>
    </row>
    <row r="7" spans="1:8" x14ac:dyDescent="0.2">
      <c r="A7" s="123" t="s">
        <v>105</v>
      </c>
      <c r="B7" s="123" t="s">
        <v>938</v>
      </c>
      <c r="C7" s="6">
        <v>771</v>
      </c>
      <c r="D7" s="143" t="s">
        <v>942</v>
      </c>
      <c r="E7" s="6" t="s">
        <v>940</v>
      </c>
      <c r="F7" s="124">
        <v>1</v>
      </c>
      <c r="G7" s="125">
        <v>31.01</v>
      </c>
      <c r="H7" s="124">
        <f t="shared" si="0"/>
        <v>31.01</v>
      </c>
    </row>
    <row r="8" spans="1:8" x14ac:dyDescent="0.2">
      <c r="A8" s="123" t="s">
        <v>106</v>
      </c>
      <c r="B8" s="123" t="s">
        <v>938</v>
      </c>
      <c r="C8" s="6">
        <v>773</v>
      </c>
      <c r="D8" s="143" t="s">
        <v>943</v>
      </c>
      <c r="E8" s="6" t="s">
        <v>940</v>
      </c>
      <c r="F8" s="124">
        <v>2</v>
      </c>
      <c r="G8" s="125">
        <v>49.89</v>
      </c>
      <c r="H8" s="124">
        <f t="shared" si="0"/>
        <v>99.78</v>
      </c>
    </row>
    <row r="9" spans="1:8" x14ac:dyDescent="0.2">
      <c r="A9" s="123" t="s">
        <v>107</v>
      </c>
      <c r="B9" s="123" t="s">
        <v>938</v>
      </c>
      <c r="C9" s="6">
        <v>12425</v>
      </c>
      <c r="D9" s="143" t="s">
        <v>944</v>
      </c>
      <c r="E9" s="6" t="s">
        <v>940</v>
      </c>
      <c r="F9" s="124">
        <v>4</v>
      </c>
      <c r="G9" s="125">
        <v>69.650000000000006</v>
      </c>
      <c r="H9" s="124">
        <f t="shared" si="0"/>
        <v>278.60000000000002</v>
      </c>
    </row>
    <row r="10" spans="1:8" x14ac:dyDescent="0.2">
      <c r="A10" s="123" t="s">
        <v>108</v>
      </c>
      <c r="B10" s="123" t="s">
        <v>938</v>
      </c>
      <c r="C10" s="6">
        <v>12428</v>
      </c>
      <c r="D10" s="143" t="s">
        <v>945</v>
      </c>
      <c r="E10" s="6" t="s">
        <v>940</v>
      </c>
      <c r="F10" s="124">
        <v>1</v>
      </c>
      <c r="G10" s="125">
        <v>185.57</v>
      </c>
      <c r="H10" s="124">
        <f t="shared" si="0"/>
        <v>185.57</v>
      </c>
    </row>
    <row r="11" spans="1:8" x14ac:dyDescent="0.2">
      <c r="A11" s="123" t="s">
        <v>109</v>
      </c>
      <c r="B11" s="123" t="s">
        <v>938</v>
      </c>
      <c r="C11" s="6">
        <v>6019</v>
      </c>
      <c r="D11" s="143" t="s">
        <v>946</v>
      </c>
      <c r="E11" s="6" t="s">
        <v>940</v>
      </c>
      <c r="F11" s="124">
        <v>1</v>
      </c>
      <c r="G11" s="125">
        <v>67.260000000000005</v>
      </c>
      <c r="H11" s="124">
        <f t="shared" si="0"/>
        <v>67.260000000000005</v>
      </c>
    </row>
    <row r="12" spans="1:8" x14ac:dyDescent="0.2">
      <c r="A12" s="123" t="s">
        <v>110</v>
      </c>
      <c r="B12" s="123" t="s">
        <v>938</v>
      </c>
      <c r="C12" s="6">
        <v>6028</v>
      </c>
      <c r="D12" s="143" t="s">
        <v>947</v>
      </c>
      <c r="E12" s="6" t="s">
        <v>940</v>
      </c>
      <c r="F12" s="124">
        <v>1</v>
      </c>
      <c r="G12" s="125">
        <v>161.19</v>
      </c>
      <c r="H12" s="124">
        <f t="shared" si="0"/>
        <v>161.19</v>
      </c>
    </row>
    <row r="13" spans="1:8" x14ac:dyDescent="0.2">
      <c r="A13" s="123" t="s">
        <v>111</v>
      </c>
      <c r="B13" s="123" t="s">
        <v>938</v>
      </c>
      <c r="C13" s="6">
        <v>10418</v>
      </c>
      <c r="D13" s="143" t="s">
        <v>948</v>
      </c>
      <c r="E13" s="6" t="s">
        <v>940</v>
      </c>
      <c r="F13" s="124">
        <v>2</v>
      </c>
      <c r="G13" s="125">
        <v>79.09</v>
      </c>
      <c r="H13" s="124">
        <f t="shared" si="0"/>
        <v>158.18</v>
      </c>
    </row>
    <row r="14" spans="1:8" x14ac:dyDescent="0.2">
      <c r="A14" s="123" t="s">
        <v>112</v>
      </c>
      <c r="B14" s="123" t="s">
        <v>938</v>
      </c>
      <c r="C14" s="6">
        <v>3472</v>
      </c>
      <c r="D14" s="143" t="s">
        <v>949</v>
      </c>
      <c r="E14" s="6" t="s">
        <v>940</v>
      </c>
      <c r="F14" s="124">
        <v>2</v>
      </c>
      <c r="G14" s="125">
        <v>17.39</v>
      </c>
      <c r="H14" s="124">
        <f t="shared" si="0"/>
        <v>34.78</v>
      </c>
    </row>
    <row r="15" spans="1:8" ht="25.5" x14ac:dyDescent="0.2">
      <c r="A15" s="123" t="s">
        <v>113</v>
      </c>
      <c r="B15" s="123" t="s">
        <v>938</v>
      </c>
      <c r="C15" s="6">
        <v>775</v>
      </c>
      <c r="D15" s="143" t="s">
        <v>950</v>
      </c>
      <c r="E15" s="6" t="s">
        <v>940</v>
      </c>
      <c r="F15" s="124">
        <v>1</v>
      </c>
      <c r="G15" s="125">
        <v>49.09</v>
      </c>
      <c r="H15" s="124">
        <f t="shared" si="0"/>
        <v>49.09</v>
      </c>
    </row>
    <row r="16" spans="1:8" ht="25.5" x14ac:dyDescent="0.2">
      <c r="A16" s="123" t="s">
        <v>114</v>
      </c>
      <c r="B16" s="123" t="s">
        <v>938</v>
      </c>
      <c r="C16" s="6">
        <v>787</v>
      </c>
      <c r="D16" s="143" t="s">
        <v>951</v>
      </c>
      <c r="E16" s="6" t="s">
        <v>940</v>
      </c>
      <c r="F16" s="124">
        <v>1</v>
      </c>
      <c r="G16" s="125">
        <v>49.09</v>
      </c>
      <c r="H16" s="124">
        <f t="shared" si="0"/>
        <v>49.09</v>
      </c>
    </row>
    <row r="17" spans="1:8" x14ac:dyDescent="0.2">
      <c r="A17" s="123" t="s">
        <v>115</v>
      </c>
      <c r="B17" s="123" t="s">
        <v>938</v>
      </c>
      <c r="C17" s="6">
        <v>38923</v>
      </c>
      <c r="D17" s="143" t="s">
        <v>952</v>
      </c>
      <c r="E17" s="6" t="s">
        <v>940</v>
      </c>
      <c r="F17" s="124">
        <v>2</v>
      </c>
      <c r="G17" s="125">
        <v>10.08</v>
      </c>
      <c r="H17" s="124">
        <f t="shared" si="0"/>
        <v>20.16</v>
      </c>
    </row>
    <row r="18" spans="1:8" ht="25.5" x14ac:dyDescent="0.2">
      <c r="A18" s="123" t="s">
        <v>116</v>
      </c>
      <c r="B18" s="123" t="s">
        <v>938</v>
      </c>
      <c r="C18" s="6">
        <v>3459</v>
      </c>
      <c r="D18" s="86" t="s">
        <v>953</v>
      </c>
      <c r="E18" s="6" t="s">
        <v>940</v>
      </c>
      <c r="F18" s="124">
        <v>2</v>
      </c>
      <c r="G18" s="125">
        <v>140.68</v>
      </c>
      <c r="H18" s="124">
        <f t="shared" si="0"/>
        <v>281.36</v>
      </c>
    </row>
    <row r="19" spans="1:8" x14ac:dyDescent="0.2">
      <c r="A19" s="123" t="s">
        <v>136</v>
      </c>
      <c r="B19" s="123" t="s">
        <v>938</v>
      </c>
      <c r="C19" s="6">
        <v>3914</v>
      </c>
      <c r="D19" s="143" t="s">
        <v>954</v>
      </c>
      <c r="E19" s="6" t="s">
        <v>940</v>
      </c>
      <c r="F19" s="124">
        <v>1</v>
      </c>
      <c r="G19" s="125">
        <v>106.17</v>
      </c>
      <c r="H19" s="124">
        <f t="shared" si="0"/>
        <v>106.17</v>
      </c>
    </row>
    <row r="20" spans="1:8" ht="25.5" x14ac:dyDescent="0.2">
      <c r="A20" s="123" t="s">
        <v>137</v>
      </c>
      <c r="B20" s="123" t="s">
        <v>938</v>
      </c>
      <c r="C20" s="6">
        <v>3909</v>
      </c>
      <c r="D20" s="143" t="s">
        <v>955</v>
      </c>
      <c r="E20" s="6" t="s">
        <v>940</v>
      </c>
      <c r="F20" s="124">
        <v>1</v>
      </c>
      <c r="G20" s="125">
        <v>9.0500000000000007</v>
      </c>
      <c r="H20" s="124">
        <f t="shared" si="0"/>
        <v>9.0500000000000007</v>
      </c>
    </row>
    <row r="21" spans="1:8" x14ac:dyDescent="0.2">
      <c r="A21" s="123" t="s">
        <v>138</v>
      </c>
      <c r="B21" s="123" t="s">
        <v>938</v>
      </c>
      <c r="C21" s="6">
        <v>4179</v>
      </c>
      <c r="D21" s="143" t="s">
        <v>956</v>
      </c>
      <c r="E21" s="6" t="s">
        <v>940</v>
      </c>
      <c r="F21" s="124">
        <v>3</v>
      </c>
      <c r="G21" s="125">
        <v>12.69</v>
      </c>
      <c r="H21" s="124">
        <f t="shared" si="0"/>
        <v>38.07</v>
      </c>
    </row>
    <row r="22" spans="1:8" x14ac:dyDescent="0.2">
      <c r="A22" s="123" t="s">
        <v>139</v>
      </c>
      <c r="B22" s="123" t="s">
        <v>938</v>
      </c>
      <c r="C22" s="6">
        <v>4181</v>
      </c>
      <c r="D22" s="143" t="s">
        <v>957</v>
      </c>
      <c r="E22" s="6" t="s">
        <v>940</v>
      </c>
      <c r="F22" s="124">
        <v>2</v>
      </c>
      <c r="G22" s="125">
        <v>39.24</v>
      </c>
      <c r="H22" s="124">
        <f t="shared" si="0"/>
        <v>78.48</v>
      </c>
    </row>
    <row r="23" spans="1:8" x14ac:dyDescent="0.2">
      <c r="A23" s="123" t="s">
        <v>140</v>
      </c>
      <c r="B23" s="123" t="s">
        <v>938</v>
      </c>
      <c r="C23" s="6">
        <v>4177</v>
      </c>
      <c r="D23" s="143" t="s">
        <v>958</v>
      </c>
      <c r="E23" s="6" t="s">
        <v>940</v>
      </c>
      <c r="F23" s="124">
        <v>3</v>
      </c>
      <c r="G23" s="125">
        <v>6.2</v>
      </c>
      <c r="H23" s="124">
        <f t="shared" si="0"/>
        <v>18.600000000000001</v>
      </c>
    </row>
    <row r="24" spans="1:8" x14ac:dyDescent="0.2">
      <c r="A24" s="123" t="s">
        <v>959</v>
      </c>
      <c r="B24" s="123" t="s">
        <v>938</v>
      </c>
      <c r="C24" s="6">
        <v>4208</v>
      </c>
      <c r="D24" s="143" t="s">
        <v>960</v>
      </c>
      <c r="E24" s="6" t="s">
        <v>940</v>
      </c>
      <c r="F24" s="124">
        <v>3</v>
      </c>
      <c r="G24" s="125">
        <v>59.09</v>
      </c>
      <c r="H24" s="124">
        <f t="shared" si="0"/>
        <v>177.27</v>
      </c>
    </row>
    <row r="25" spans="1:8" x14ac:dyDescent="0.2">
      <c r="A25" s="123" t="s">
        <v>961</v>
      </c>
      <c r="B25" s="123" t="s">
        <v>938</v>
      </c>
      <c r="C25" s="6">
        <v>4182</v>
      </c>
      <c r="D25" s="143" t="s">
        <v>962</v>
      </c>
      <c r="E25" s="6" t="s">
        <v>940</v>
      </c>
      <c r="F25" s="124">
        <v>3</v>
      </c>
      <c r="G25" s="125">
        <v>96.13</v>
      </c>
      <c r="H25" s="124">
        <f t="shared" si="0"/>
        <v>288.39</v>
      </c>
    </row>
    <row r="26" spans="1:8" x14ac:dyDescent="0.2">
      <c r="A26" s="123" t="s">
        <v>963</v>
      </c>
      <c r="B26" s="123" t="s">
        <v>938</v>
      </c>
      <c r="C26" s="6">
        <v>4893</v>
      </c>
      <c r="D26" s="143" t="s">
        <v>964</v>
      </c>
      <c r="E26" s="6" t="s">
        <v>940</v>
      </c>
      <c r="F26" s="124">
        <v>1</v>
      </c>
      <c r="G26" s="125">
        <v>15.49</v>
      </c>
      <c r="H26" s="124">
        <f t="shared" si="0"/>
        <v>15.49</v>
      </c>
    </row>
    <row r="27" spans="1:8" x14ac:dyDescent="0.2">
      <c r="A27" s="123" t="s">
        <v>965</v>
      </c>
      <c r="B27" s="123" t="s">
        <v>938</v>
      </c>
      <c r="C27" s="6">
        <v>6300</v>
      </c>
      <c r="D27" s="143" t="s">
        <v>966</v>
      </c>
      <c r="E27" s="6" t="s">
        <v>940</v>
      </c>
      <c r="F27" s="124">
        <v>2</v>
      </c>
      <c r="G27" s="125">
        <v>341.63</v>
      </c>
      <c r="H27" s="124">
        <f t="shared" si="0"/>
        <v>683.26</v>
      </c>
    </row>
    <row r="28" spans="1:8" x14ac:dyDescent="0.2">
      <c r="A28" s="123" t="s">
        <v>967</v>
      </c>
      <c r="B28" s="123" t="s">
        <v>938</v>
      </c>
      <c r="C28" s="6">
        <v>6307</v>
      </c>
      <c r="D28" s="143" t="s">
        <v>968</v>
      </c>
      <c r="E28" s="6" t="s">
        <v>940</v>
      </c>
      <c r="F28" s="124">
        <v>1</v>
      </c>
      <c r="G28" s="125">
        <v>151.99</v>
      </c>
      <c r="H28" s="124">
        <f t="shared" si="0"/>
        <v>151.99</v>
      </c>
    </row>
    <row r="29" spans="1:8" x14ac:dyDescent="0.2">
      <c r="A29" s="123" t="s">
        <v>969</v>
      </c>
      <c r="B29" s="123" t="s">
        <v>938</v>
      </c>
      <c r="C29" s="6">
        <v>7697</v>
      </c>
      <c r="D29" s="143" t="s">
        <v>970</v>
      </c>
      <c r="E29" s="6" t="s">
        <v>971</v>
      </c>
      <c r="F29" s="124">
        <v>6</v>
      </c>
      <c r="G29" s="125">
        <v>50.53</v>
      </c>
      <c r="H29" s="124">
        <f t="shared" si="0"/>
        <v>303.18</v>
      </c>
    </row>
    <row r="30" spans="1:8" x14ac:dyDescent="0.2">
      <c r="A30" s="123" t="s">
        <v>972</v>
      </c>
      <c r="B30" s="123" t="s">
        <v>938</v>
      </c>
      <c r="C30" s="6">
        <v>7701</v>
      </c>
      <c r="D30" s="143" t="s">
        <v>973</v>
      </c>
      <c r="E30" s="6" t="s">
        <v>971</v>
      </c>
      <c r="F30" s="124">
        <v>6</v>
      </c>
      <c r="G30" s="125">
        <v>90.42</v>
      </c>
      <c r="H30" s="124">
        <f t="shared" si="0"/>
        <v>542.52</v>
      </c>
    </row>
    <row r="31" spans="1:8" x14ac:dyDescent="0.2">
      <c r="A31" s="123" t="s">
        <v>974</v>
      </c>
      <c r="B31" s="123" t="s">
        <v>938</v>
      </c>
      <c r="C31" s="6">
        <v>40626</v>
      </c>
      <c r="D31" s="143" t="s">
        <v>975</v>
      </c>
      <c r="E31" s="6" t="s">
        <v>971</v>
      </c>
      <c r="F31" s="124">
        <v>6</v>
      </c>
      <c r="G31" s="125">
        <v>34.49</v>
      </c>
      <c r="H31" s="124">
        <f t="shared" si="0"/>
        <v>206.94</v>
      </c>
    </row>
    <row r="32" spans="1:8" ht="25.5" x14ac:dyDescent="0.2">
      <c r="A32" s="123" t="s">
        <v>976</v>
      </c>
      <c r="B32" s="123" t="s">
        <v>938</v>
      </c>
      <c r="C32" s="6">
        <v>9890</v>
      </c>
      <c r="D32" s="143" t="s">
        <v>977</v>
      </c>
      <c r="E32" s="6" t="s">
        <v>940</v>
      </c>
      <c r="F32" s="124">
        <v>1</v>
      </c>
      <c r="G32" s="125">
        <v>286.75</v>
      </c>
      <c r="H32" s="124">
        <f t="shared" si="0"/>
        <v>286.75</v>
      </c>
    </row>
    <row r="33" spans="1:8" x14ac:dyDescent="0.2">
      <c r="A33" s="123" t="s">
        <v>978</v>
      </c>
      <c r="B33" s="123" t="s">
        <v>938</v>
      </c>
      <c r="C33" s="6">
        <v>12427</v>
      </c>
      <c r="D33" s="143" t="s">
        <v>979</v>
      </c>
      <c r="E33" s="6" t="s">
        <v>940</v>
      </c>
      <c r="F33" s="124">
        <v>1</v>
      </c>
      <c r="G33" s="125">
        <v>284.45</v>
      </c>
      <c r="H33" s="124">
        <f t="shared" si="0"/>
        <v>284.45</v>
      </c>
    </row>
    <row r="34" spans="1:8" x14ac:dyDescent="0.2">
      <c r="A34" s="123" t="s">
        <v>980</v>
      </c>
      <c r="B34" s="123" t="s">
        <v>938</v>
      </c>
      <c r="C34" s="6">
        <v>12428</v>
      </c>
      <c r="D34" s="143" t="s">
        <v>981</v>
      </c>
      <c r="E34" s="6" t="s">
        <v>940</v>
      </c>
      <c r="F34" s="124">
        <v>1</v>
      </c>
      <c r="G34" s="125">
        <v>182.58</v>
      </c>
      <c r="H34" s="124">
        <f t="shared" si="0"/>
        <v>182.58</v>
      </c>
    </row>
    <row r="35" spans="1:8" x14ac:dyDescent="0.2">
      <c r="A35" s="311" t="s">
        <v>1936</v>
      </c>
      <c r="B35" s="312"/>
      <c r="C35" s="312"/>
      <c r="D35" s="312"/>
      <c r="E35" s="312"/>
      <c r="F35" s="312"/>
      <c r="G35" s="313"/>
      <c r="H35" s="142">
        <f>SUM(H5:H34)</f>
        <v>4996.5199999999986</v>
      </c>
    </row>
    <row r="36" spans="1:8" x14ac:dyDescent="0.2">
      <c r="A36" s="126" t="s">
        <v>1935</v>
      </c>
      <c r="B36" s="386" t="s">
        <v>982</v>
      </c>
      <c r="C36" s="387"/>
      <c r="D36" s="387"/>
      <c r="E36" s="387"/>
      <c r="F36" s="387"/>
      <c r="G36" s="387"/>
      <c r="H36" s="387"/>
    </row>
    <row r="37" spans="1:8" ht="25.5" x14ac:dyDescent="0.2">
      <c r="A37" s="123" t="s">
        <v>104</v>
      </c>
      <c r="B37" s="123" t="s">
        <v>938</v>
      </c>
      <c r="C37" s="6">
        <v>107</v>
      </c>
      <c r="D37" s="143" t="s">
        <v>983</v>
      </c>
      <c r="E37" s="6" t="s">
        <v>940</v>
      </c>
      <c r="F37" s="124">
        <v>2</v>
      </c>
      <c r="G37" s="124">
        <v>0.8</v>
      </c>
      <c r="H37" s="124">
        <f t="shared" ref="H37:H68" si="1">F37*G37</f>
        <v>1.6</v>
      </c>
    </row>
    <row r="38" spans="1:8" ht="25.5" x14ac:dyDescent="0.2">
      <c r="A38" s="123" t="s">
        <v>102</v>
      </c>
      <c r="B38" s="123" t="s">
        <v>938</v>
      </c>
      <c r="C38" s="6">
        <v>108</v>
      </c>
      <c r="D38" s="143" t="s">
        <v>984</v>
      </c>
      <c r="E38" s="6" t="s">
        <v>940</v>
      </c>
      <c r="F38" s="124">
        <v>2</v>
      </c>
      <c r="G38" s="124">
        <v>1.77</v>
      </c>
      <c r="H38" s="124">
        <f t="shared" si="1"/>
        <v>3.54</v>
      </c>
    </row>
    <row r="39" spans="1:8" ht="25.5" x14ac:dyDescent="0.2">
      <c r="A39" s="123" t="s">
        <v>117</v>
      </c>
      <c r="B39" s="123" t="s">
        <v>938</v>
      </c>
      <c r="C39" s="6">
        <v>109</v>
      </c>
      <c r="D39" s="143" t="s">
        <v>985</v>
      </c>
      <c r="E39" s="6" t="s">
        <v>940</v>
      </c>
      <c r="F39" s="124">
        <v>2</v>
      </c>
      <c r="G39" s="124">
        <v>3.66</v>
      </c>
      <c r="H39" s="124">
        <f t="shared" si="1"/>
        <v>7.32</v>
      </c>
    </row>
    <row r="40" spans="1:8" ht="25.5" x14ac:dyDescent="0.2">
      <c r="A40" s="123" t="s">
        <v>118</v>
      </c>
      <c r="B40" s="123" t="s">
        <v>938</v>
      </c>
      <c r="C40" s="6">
        <v>113</v>
      </c>
      <c r="D40" s="143" t="s">
        <v>986</v>
      </c>
      <c r="E40" s="6" t="s">
        <v>940</v>
      </c>
      <c r="F40" s="124">
        <v>2</v>
      </c>
      <c r="G40" s="124">
        <v>11.03</v>
      </c>
      <c r="H40" s="124">
        <f t="shared" si="1"/>
        <v>22.06</v>
      </c>
    </row>
    <row r="41" spans="1:8" ht="25.5" x14ac:dyDescent="0.2">
      <c r="A41" s="123" t="s">
        <v>119</v>
      </c>
      <c r="B41" s="123" t="s">
        <v>938</v>
      </c>
      <c r="C41" s="6">
        <v>102</v>
      </c>
      <c r="D41" s="143" t="s">
        <v>987</v>
      </c>
      <c r="E41" s="6" t="s">
        <v>940</v>
      </c>
      <c r="F41" s="124">
        <v>3</v>
      </c>
      <c r="G41" s="124">
        <v>26.46</v>
      </c>
      <c r="H41" s="124">
        <f t="shared" si="1"/>
        <v>79.38</v>
      </c>
    </row>
    <row r="42" spans="1:8" ht="25.5" x14ac:dyDescent="0.2">
      <c r="A42" s="123" t="s">
        <v>120</v>
      </c>
      <c r="B42" s="123" t="s">
        <v>938</v>
      </c>
      <c r="C42" s="6">
        <v>300</v>
      </c>
      <c r="D42" s="143" t="s">
        <v>988</v>
      </c>
      <c r="E42" s="6" t="s">
        <v>940</v>
      </c>
      <c r="F42" s="124">
        <v>5</v>
      </c>
      <c r="G42" s="124">
        <v>12.09</v>
      </c>
      <c r="H42" s="124">
        <f t="shared" si="1"/>
        <v>60.45</v>
      </c>
    </row>
    <row r="43" spans="1:8" ht="25.5" x14ac:dyDescent="0.2">
      <c r="A43" s="123" t="s">
        <v>121</v>
      </c>
      <c r="B43" s="123" t="s">
        <v>938</v>
      </c>
      <c r="C43" s="6">
        <v>20085</v>
      </c>
      <c r="D43" s="143" t="s">
        <v>989</v>
      </c>
      <c r="E43" s="6" t="s">
        <v>940</v>
      </c>
      <c r="F43" s="124">
        <v>5</v>
      </c>
      <c r="G43" s="124">
        <v>2.21</v>
      </c>
      <c r="H43" s="124">
        <f t="shared" si="1"/>
        <v>11.05</v>
      </c>
    </row>
    <row r="44" spans="1:8" x14ac:dyDescent="0.2">
      <c r="A44" s="123" t="s">
        <v>122</v>
      </c>
      <c r="B44" s="123" t="s">
        <v>938</v>
      </c>
      <c r="C44" s="6">
        <v>303</v>
      </c>
      <c r="D44" s="148" t="s">
        <v>990</v>
      </c>
      <c r="E44" s="127" t="s">
        <v>940</v>
      </c>
      <c r="F44" s="135">
        <v>3</v>
      </c>
      <c r="G44" s="135">
        <v>3.3</v>
      </c>
      <c r="H44" s="124">
        <f t="shared" si="1"/>
        <v>9.8999999999999986</v>
      </c>
    </row>
    <row r="45" spans="1:8" ht="25.5" x14ac:dyDescent="0.2">
      <c r="A45" s="123" t="s">
        <v>123</v>
      </c>
      <c r="B45" s="123" t="s">
        <v>938</v>
      </c>
      <c r="C45" s="6">
        <v>20086</v>
      </c>
      <c r="D45" s="143" t="s">
        <v>991</v>
      </c>
      <c r="E45" s="6" t="s">
        <v>940</v>
      </c>
      <c r="F45" s="124">
        <v>3</v>
      </c>
      <c r="G45" s="124">
        <v>2.74</v>
      </c>
      <c r="H45" s="124">
        <f t="shared" si="1"/>
        <v>8.2200000000000006</v>
      </c>
    </row>
    <row r="46" spans="1:8" ht="25.5" x14ac:dyDescent="0.2">
      <c r="A46" s="123" t="s">
        <v>124</v>
      </c>
      <c r="B46" s="123" t="s">
        <v>938</v>
      </c>
      <c r="C46" s="6">
        <v>828</v>
      </c>
      <c r="D46" s="143" t="s">
        <v>992</v>
      </c>
      <c r="E46" s="6" t="s">
        <v>940</v>
      </c>
      <c r="F46" s="124">
        <v>3</v>
      </c>
      <c r="G46" s="124">
        <v>0.57999999999999996</v>
      </c>
      <c r="H46" s="124">
        <f t="shared" si="1"/>
        <v>1.7399999999999998</v>
      </c>
    </row>
    <row r="47" spans="1:8" ht="25.5" x14ac:dyDescent="0.2">
      <c r="A47" s="123" t="s">
        <v>125</v>
      </c>
      <c r="B47" s="123" t="s">
        <v>938</v>
      </c>
      <c r="C47" s="6">
        <v>818</v>
      </c>
      <c r="D47" s="143" t="s">
        <v>993</v>
      </c>
      <c r="E47" s="6" t="s">
        <v>940</v>
      </c>
      <c r="F47" s="124">
        <v>3</v>
      </c>
      <c r="G47" s="124">
        <v>6.73</v>
      </c>
      <c r="H47" s="124">
        <f t="shared" si="1"/>
        <v>20.190000000000001</v>
      </c>
    </row>
    <row r="48" spans="1:8" ht="25.5" x14ac:dyDescent="0.2">
      <c r="A48" s="123" t="s">
        <v>126</v>
      </c>
      <c r="B48" s="123" t="s">
        <v>938</v>
      </c>
      <c r="C48" s="6">
        <v>834</v>
      </c>
      <c r="D48" s="143" t="s">
        <v>994</v>
      </c>
      <c r="E48" s="6" t="s">
        <v>940</v>
      </c>
      <c r="F48" s="124">
        <v>3</v>
      </c>
      <c r="G48" s="124">
        <v>3.6</v>
      </c>
      <c r="H48" s="124">
        <f t="shared" si="1"/>
        <v>10.8</v>
      </c>
    </row>
    <row r="49" spans="1:8" ht="25.5" x14ac:dyDescent="0.2">
      <c r="A49" s="123" t="s">
        <v>995</v>
      </c>
      <c r="B49" s="123" t="s">
        <v>938</v>
      </c>
      <c r="C49" s="6">
        <v>816</v>
      </c>
      <c r="D49" s="143" t="s">
        <v>996</v>
      </c>
      <c r="E49" s="6" t="s">
        <v>940</v>
      </c>
      <c r="F49" s="124">
        <v>2</v>
      </c>
      <c r="G49" s="124">
        <v>10.050000000000001</v>
      </c>
      <c r="H49" s="124">
        <f t="shared" si="1"/>
        <v>20.100000000000001</v>
      </c>
    </row>
    <row r="50" spans="1:8" ht="25.5" x14ac:dyDescent="0.2">
      <c r="A50" s="123" t="s">
        <v>997</v>
      </c>
      <c r="B50" s="123" t="s">
        <v>938</v>
      </c>
      <c r="C50" s="6">
        <v>822</v>
      </c>
      <c r="D50" s="143" t="s">
        <v>998</v>
      </c>
      <c r="E50" s="6" t="s">
        <v>940</v>
      </c>
      <c r="F50" s="124">
        <v>2</v>
      </c>
      <c r="G50" s="124">
        <v>16.29</v>
      </c>
      <c r="H50" s="124">
        <f t="shared" si="1"/>
        <v>32.58</v>
      </c>
    </row>
    <row r="51" spans="1:8" ht="25.5" x14ac:dyDescent="0.2">
      <c r="A51" s="123" t="s">
        <v>999</v>
      </c>
      <c r="B51" s="123" t="s">
        <v>938</v>
      </c>
      <c r="C51" s="6">
        <v>823</v>
      </c>
      <c r="D51" s="143" t="s">
        <v>1000</v>
      </c>
      <c r="E51" s="6" t="s">
        <v>940</v>
      </c>
      <c r="F51" s="124">
        <v>2</v>
      </c>
      <c r="G51" s="124">
        <v>18.63</v>
      </c>
      <c r="H51" s="124">
        <f t="shared" si="1"/>
        <v>37.26</v>
      </c>
    </row>
    <row r="52" spans="1:8" x14ac:dyDescent="0.2">
      <c r="A52" s="123" t="s">
        <v>1001</v>
      </c>
      <c r="B52" s="123" t="s">
        <v>938</v>
      </c>
      <c r="C52" s="6">
        <v>44177</v>
      </c>
      <c r="D52" s="143" t="s">
        <v>1002</v>
      </c>
      <c r="E52" s="6" t="s">
        <v>940</v>
      </c>
      <c r="F52" s="124">
        <v>2</v>
      </c>
      <c r="G52" s="124">
        <v>17.77</v>
      </c>
      <c r="H52" s="124">
        <f t="shared" si="1"/>
        <v>35.54</v>
      </c>
    </row>
    <row r="53" spans="1:8" ht="25.5" x14ac:dyDescent="0.2">
      <c r="A53" s="123" t="s">
        <v>1003</v>
      </c>
      <c r="B53" s="123" t="s">
        <v>938</v>
      </c>
      <c r="C53" s="6">
        <v>12909</v>
      </c>
      <c r="D53" s="143" t="s">
        <v>1004</v>
      </c>
      <c r="E53" s="6" t="s">
        <v>940</v>
      </c>
      <c r="F53" s="124">
        <v>2</v>
      </c>
      <c r="G53" s="124">
        <v>3.98</v>
      </c>
      <c r="H53" s="124">
        <f t="shared" si="1"/>
        <v>7.96</v>
      </c>
    </row>
    <row r="54" spans="1:8" ht="25.5" x14ac:dyDescent="0.2">
      <c r="A54" s="123" t="s">
        <v>1005</v>
      </c>
      <c r="B54" s="123" t="s">
        <v>938</v>
      </c>
      <c r="C54" s="6">
        <v>1927</v>
      </c>
      <c r="D54" s="143" t="s">
        <v>1006</v>
      </c>
      <c r="E54" s="6" t="s">
        <v>940</v>
      </c>
      <c r="F54" s="124">
        <v>5</v>
      </c>
      <c r="G54" s="124">
        <v>2.42</v>
      </c>
      <c r="H54" s="124">
        <f t="shared" si="1"/>
        <v>12.1</v>
      </c>
    </row>
    <row r="55" spans="1:8" ht="25.5" x14ac:dyDescent="0.2">
      <c r="A55" s="123" t="s">
        <v>1007</v>
      </c>
      <c r="B55" s="123" t="s">
        <v>938</v>
      </c>
      <c r="C55" s="6">
        <v>1924</v>
      </c>
      <c r="D55" s="143" t="s">
        <v>1008</v>
      </c>
      <c r="E55" s="6" t="s">
        <v>940</v>
      </c>
      <c r="F55" s="124">
        <v>3</v>
      </c>
      <c r="G55" s="124">
        <v>14.78</v>
      </c>
      <c r="H55" s="124">
        <f t="shared" si="1"/>
        <v>44.339999999999996</v>
      </c>
    </row>
    <row r="56" spans="1:8" ht="25.5" x14ac:dyDescent="0.2">
      <c r="A56" s="123" t="s">
        <v>1009</v>
      </c>
      <c r="B56" s="123" t="s">
        <v>938</v>
      </c>
      <c r="C56" s="6">
        <v>1968</v>
      </c>
      <c r="D56" s="143" t="s">
        <v>1010</v>
      </c>
      <c r="E56" s="6" t="s">
        <v>940</v>
      </c>
      <c r="F56" s="124">
        <v>3</v>
      </c>
      <c r="G56" s="124">
        <v>12.16</v>
      </c>
      <c r="H56" s="124">
        <f t="shared" si="1"/>
        <v>36.480000000000004</v>
      </c>
    </row>
    <row r="57" spans="1:8" ht="25.5" x14ac:dyDescent="0.2">
      <c r="A57" s="123" t="s">
        <v>1011</v>
      </c>
      <c r="B57" s="123" t="s">
        <v>938</v>
      </c>
      <c r="C57" s="6">
        <v>1961</v>
      </c>
      <c r="D57" s="143" t="s">
        <v>1012</v>
      </c>
      <c r="E57" s="6" t="s">
        <v>940</v>
      </c>
      <c r="F57" s="124">
        <v>3</v>
      </c>
      <c r="G57" s="124">
        <v>66.209999999999994</v>
      </c>
      <c r="H57" s="124">
        <f t="shared" si="1"/>
        <v>198.63</v>
      </c>
    </row>
    <row r="58" spans="1:8" x14ac:dyDescent="0.2">
      <c r="A58" s="123" t="s">
        <v>1013</v>
      </c>
      <c r="B58" s="123" t="s">
        <v>938</v>
      </c>
      <c r="C58" s="6">
        <v>3500</v>
      </c>
      <c r="D58" s="143" t="s">
        <v>1014</v>
      </c>
      <c r="E58" s="6" t="s">
        <v>940</v>
      </c>
      <c r="F58" s="124">
        <v>5</v>
      </c>
      <c r="G58" s="124">
        <v>1.48</v>
      </c>
      <c r="H58" s="124">
        <f t="shared" si="1"/>
        <v>7.4</v>
      </c>
    </row>
    <row r="59" spans="1:8" x14ac:dyDescent="0.2">
      <c r="A59" s="123" t="s">
        <v>1015</v>
      </c>
      <c r="B59" s="123" t="s">
        <v>938</v>
      </c>
      <c r="C59" s="6">
        <v>3502</v>
      </c>
      <c r="D59" s="143" t="s">
        <v>1016</v>
      </c>
      <c r="E59" s="6" t="s">
        <v>940</v>
      </c>
      <c r="F59" s="124">
        <v>2</v>
      </c>
      <c r="G59" s="124">
        <v>5.88</v>
      </c>
      <c r="H59" s="124">
        <f t="shared" si="1"/>
        <v>11.76</v>
      </c>
    </row>
    <row r="60" spans="1:8" x14ac:dyDescent="0.2">
      <c r="A60" s="123" t="s">
        <v>1017</v>
      </c>
      <c r="B60" s="123" t="s">
        <v>938</v>
      </c>
      <c r="C60" s="6">
        <v>3477</v>
      </c>
      <c r="D60" s="143" t="s">
        <v>1018</v>
      </c>
      <c r="E60" s="6" t="s">
        <v>940</v>
      </c>
      <c r="F60" s="124">
        <v>2</v>
      </c>
      <c r="G60" s="124">
        <v>26.85</v>
      </c>
      <c r="H60" s="124">
        <f t="shared" si="1"/>
        <v>53.7</v>
      </c>
    </row>
    <row r="61" spans="1:8" x14ac:dyDescent="0.2">
      <c r="A61" s="123" t="s">
        <v>1019</v>
      </c>
      <c r="B61" s="123" t="s">
        <v>938</v>
      </c>
      <c r="C61" s="6">
        <v>3525</v>
      </c>
      <c r="D61" s="143" t="s">
        <v>1020</v>
      </c>
      <c r="E61" s="6" t="s">
        <v>940</v>
      </c>
      <c r="F61" s="124">
        <v>2</v>
      </c>
      <c r="G61" s="124">
        <v>79.459999999999994</v>
      </c>
      <c r="H61" s="124">
        <f t="shared" si="1"/>
        <v>158.91999999999999</v>
      </c>
    </row>
    <row r="62" spans="1:8" ht="25.5" x14ac:dyDescent="0.2">
      <c r="A62" s="123" t="s">
        <v>1021</v>
      </c>
      <c r="B62" s="123" t="s">
        <v>938</v>
      </c>
      <c r="C62" s="6">
        <v>20148</v>
      </c>
      <c r="D62" s="86" t="s">
        <v>1022</v>
      </c>
      <c r="E62" s="6" t="s">
        <v>940</v>
      </c>
      <c r="F62" s="124">
        <v>5</v>
      </c>
      <c r="G62" s="124">
        <v>3.57</v>
      </c>
      <c r="H62" s="124">
        <f t="shared" si="1"/>
        <v>17.849999999999998</v>
      </c>
    </row>
    <row r="63" spans="1:8" ht="25.5" x14ac:dyDescent="0.2">
      <c r="A63" s="123" t="s">
        <v>1023</v>
      </c>
      <c r="B63" s="123" t="s">
        <v>938</v>
      </c>
      <c r="C63" s="6">
        <v>20151</v>
      </c>
      <c r="D63" s="86" t="s">
        <v>1024</v>
      </c>
      <c r="E63" s="6" t="s">
        <v>940</v>
      </c>
      <c r="F63" s="124">
        <v>5</v>
      </c>
      <c r="G63" s="124">
        <v>18.16</v>
      </c>
      <c r="H63" s="124">
        <f t="shared" si="1"/>
        <v>90.8</v>
      </c>
    </row>
    <row r="64" spans="1:8" x14ac:dyDescent="0.2">
      <c r="A64" s="123" t="s">
        <v>1025</v>
      </c>
      <c r="B64" s="123" t="s">
        <v>938</v>
      </c>
      <c r="C64" s="6">
        <v>3542</v>
      </c>
      <c r="D64" s="86" t="s">
        <v>1026</v>
      </c>
      <c r="E64" s="6" t="s">
        <v>940</v>
      </c>
      <c r="F64" s="124">
        <v>2</v>
      </c>
      <c r="G64" s="124">
        <v>0.57999999999999996</v>
      </c>
      <c r="H64" s="124">
        <f t="shared" si="1"/>
        <v>1.1599999999999999</v>
      </c>
    </row>
    <row r="65" spans="1:8" x14ac:dyDescent="0.2">
      <c r="A65" s="123" t="s">
        <v>1027</v>
      </c>
      <c r="B65" s="123" t="s">
        <v>938</v>
      </c>
      <c r="C65" s="6">
        <v>3529</v>
      </c>
      <c r="D65" s="86" t="s">
        <v>1028</v>
      </c>
      <c r="E65" s="6" t="s">
        <v>940</v>
      </c>
      <c r="F65" s="124">
        <v>2</v>
      </c>
      <c r="G65" s="124">
        <v>0.72</v>
      </c>
      <c r="H65" s="124">
        <f t="shared" si="1"/>
        <v>1.44</v>
      </c>
    </row>
    <row r="66" spans="1:8" x14ac:dyDescent="0.2">
      <c r="A66" s="123" t="s">
        <v>1029</v>
      </c>
      <c r="B66" s="123" t="s">
        <v>938</v>
      </c>
      <c r="C66" s="6">
        <v>3536</v>
      </c>
      <c r="D66" s="86" t="s">
        <v>1030</v>
      </c>
      <c r="E66" s="6" t="s">
        <v>940</v>
      </c>
      <c r="F66" s="124">
        <v>2</v>
      </c>
      <c r="G66" s="124">
        <v>2.39</v>
      </c>
      <c r="H66" s="124">
        <f t="shared" si="1"/>
        <v>4.78</v>
      </c>
    </row>
    <row r="67" spans="1:8" x14ac:dyDescent="0.2">
      <c r="A67" s="123" t="s">
        <v>1031</v>
      </c>
      <c r="B67" s="123" t="s">
        <v>938</v>
      </c>
      <c r="C67" s="6">
        <v>3539</v>
      </c>
      <c r="D67" s="86" t="s">
        <v>1032</v>
      </c>
      <c r="E67" s="6" t="s">
        <v>940</v>
      </c>
      <c r="F67" s="124">
        <v>2</v>
      </c>
      <c r="G67" s="124">
        <v>28.58</v>
      </c>
      <c r="H67" s="124">
        <f t="shared" si="1"/>
        <v>57.16</v>
      </c>
    </row>
    <row r="68" spans="1:8" x14ac:dyDescent="0.2">
      <c r="A68" s="123" t="s">
        <v>1033</v>
      </c>
      <c r="B68" s="123" t="s">
        <v>938</v>
      </c>
      <c r="C68" s="6">
        <v>3513</v>
      </c>
      <c r="D68" s="86" t="s">
        <v>1034</v>
      </c>
      <c r="E68" s="6" t="s">
        <v>940</v>
      </c>
      <c r="F68" s="124">
        <v>2</v>
      </c>
      <c r="G68" s="124">
        <v>100.76</v>
      </c>
      <c r="H68" s="124">
        <f t="shared" si="1"/>
        <v>201.52</v>
      </c>
    </row>
    <row r="69" spans="1:8" ht="25.5" x14ac:dyDescent="0.2">
      <c r="A69" s="123" t="s">
        <v>1035</v>
      </c>
      <c r="B69" s="123" t="s">
        <v>938</v>
      </c>
      <c r="C69" s="6">
        <v>3515</v>
      </c>
      <c r="D69" s="86" t="s">
        <v>1036</v>
      </c>
      <c r="E69" s="6" t="s">
        <v>940</v>
      </c>
      <c r="F69" s="124">
        <v>2</v>
      </c>
      <c r="G69" s="124">
        <v>6.43</v>
      </c>
      <c r="H69" s="124">
        <f t="shared" ref="H69:H100" si="2">F69*G69</f>
        <v>12.86</v>
      </c>
    </row>
    <row r="70" spans="1:8" ht="25.5" x14ac:dyDescent="0.2">
      <c r="A70" s="123" t="s">
        <v>1037</v>
      </c>
      <c r="B70" s="123" t="s">
        <v>938</v>
      </c>
      <c r="C70" s="6">
        <v>20147</v>
      </c>
      <c r="D70" s="86" t="s">
        <v>1038</v>
      </c>
      <c r="E70" s="6" t="s">
        <v>940</v>
      </c>
      <c r="F70" s="124">
        <v>2</v>
      </c>
      <c r="G70" s="124">
        <v>5.29</v>
      </c>
      <c r="H70" s="124">
        <f t="shared" si="2"/>
        <v>10.58</v>
      </c>
    </row>
    <row r="71" spans="1:8" x14ac:dyDescent="0.2">
      <c r="A71" s="123" t="s">
        <v>1039</v>
      </c>
      <c r="B71" s="123" t="s">
        <v>938</v>
      </c>
      <c r="C71" s="6">
        <v>3517</v>
      </c>
      <c r="D71" s="86" t="s">
        <v>1040</v>
      </c>
      <c r="E71" s="6" t="s">
        <v>940</v>
      </c>
      <c r="F71" s="124">
        <v>2</v>
      </c>
      <c r="G71" s="124">
        <v>1.88</v>
      </c>
      <c r="H71" s="124">
        <f t="shared" si="2"/>
        <v>3.76</v>
      </c>
    </row>
    <row r="72" spans="1:8" ht="25.5" x14ac:dyDescent="0.2">
      <c r="A72" s="123" t="s">
        <v>1041</v>
      </c>
      <c r="B72" s="123" t="s">
        <v>938</v>
      </c>
      <c r="C72" s="6">
        <v>20157</v>
      </c>
      <c r="D72" s="86" t="s">
        <v>1042</v>
      </c>
      <c r="E72" s="6" t="s">
        <v>940</v>
      </c>
      <c r="F72" s="124">
        <v>2</v>
      </c>
      <c r="G72" s="124">
        <v>17.25</v>
      </c>
      <c r="H72" s="124">
        <f t="shared" si="2"/>
        <v>34.5</v>
      </c>
    </row>
    <row r="73" spans="1:8" ht="25.5" x14ac:dyDescent="0.2">
      <c r="A73" s="123" t="s">
        <v>1043</v>
      </c>
      <c r="B73" s="123" t="s">
        <v>938</v>
      </c>
      <c r="C73" s="6">
        <v>20154</v>
      </c>
      <c r="D73" s="86" t="s">
        <v>1044</v>
      </c>
      <c r="E73" s="6" t="s">
        <v>940</v>
      </c>
      <c r="F73" s="124">
        <v>5</v>
      </c>
      <c r="G73" s="124">
        <v>3.49</v>
      </c>
      <c r="H73" s="124">
        <f t="shared" si="2"/>
        <v>17.450000000000003</v>
      </c>
    </row>
    <row r="74" spans="1:8" ht="25.5" x14ac:dyDescent="0.2">
      <c r="A74" s="123" t="s">
        <v>1045</v>
      </c>
      <c r="B74" s="123" t="s">
        <v>938</v>
      </c>
      <c r="C74" s="6">
        <v>20155</v>
      </c>
      <c r="D74" s="86" t="s">
        <v>1046</v>
      </c>
      <c r="E74" s="6" t="s">
        <v>940</v>
      </c>
      <c r="F74" s="124">
        <v>2</v>
      </c>
      <c r="G74" s="124">
        <v>5.32</v>
      </c>
      <c r="H74" s="124">
        <f t="shared" si="2"/>
        <v>10.64</v>
      </c>
    </row>
    <row r="75" spans="1:8" x14ac:dyDescent="0.2">
      <c r="A75" s="123" t="s">
        <v>1047</v>
      </c>
      <c r="B75" s="123" t="s">
        <v>938</v>
      </c>
      <c r="C75" s="6">
        <v>3535</v>
      </c>
      <c r="D75" s="86" t="s">
        <v>1048</v>
      </c>
      <c r="E75" s="6" t="s">
        <v>940</v>
      </c>
      <c r="F75" s="124">
        <v>3</v>
      </c>
      <c r="G75" s="124">
        <v>5.83</v>
      </c>
      <c r="H75" s="124">
        <f t="shared" si="2"/>
        <v>17.490000000000002</v>
      </c>
    </row>
    <row r="76" spans="1:8" ht="25.5" x14ac:dyDescent="0.2">
      <c r="A76" s="123" t="s">
        <v>1049</v>
      </c>
      <c r="B76" s="123" t="s">
        <v>938</v>
      </c>
      <c r="C76" s="6">
        <v>3524</v>
      </c>
      <c r="D76" s="86" t="s">
        <v>1050</v>
      </c>
      <c r="E76" s="6" t="s">
        <v>940</v>
      </c>
      <c r="F76" s="124">
        <v>2</v>
      </c>
      <c r="G76" s="124">
        <v>7.96</v>
      </c>
      <c r="H76" s="124">
        <f t="shared" si="2"/>
        <v>15.92</v>
      </c>
    </row>
    <row r="77" spans="1:8" ht="25.5" x14ac:dyDescent="0.2">
      <c r="A77" s="123" t="s">
        <v>1051</v>
      </c>
      <c r="B77" s="123" t="s">
        <v>938</v>
      </c>
      <c r="C77" s="6">
        <v>3532</v>
      </c>
      <c r="D77" s="86" t="s">
        <v>1052</v>
      </c>
      <c r="E77" s="6" t="s">
        <v>940</v>
      </c>
      <c r="F77" s="124">
        <v>5</v>
      </c>
      <c r="G77" s="124">
        <v>18.39</v>
      </c>
      <c r="H77" s="124">
        <f t="shared" si="2"/>
        <v>91.95</v>
      </c>
    </row>
    <row r="78" spans="1:8" ht="25.5" x14ac:dyDescent="0.2">
      <c r="A78" s="123" t="s">
        <v>1053</v>
      </c>
      <c r="B78" s="123" t="s">
        <v>938</v>
      </c>
      <c r="C78" s="6">
        <v>20144</v>
      </c>
      <c r="D78" s="86" t="s">
        <v>1054</v>
      </c>
      <c r="E78" s="6" t="s">
        <v>940</v>
      </c>
      <c r="F78" s="124">
        <v>5</v>
      </c>
      <c r="G78" s="124">
        <v>48.16</v>
      </c>
      <c r="H78" s="124">
        <f t="shared" si="2"/>
        <v>240.79999999999998</v>
      </c>
    </row>
    <row r="79" spans="1:8" x14ac:dyDescent="0.2">
      <c r="A79" s="123" t="s">
        <v>1055</v>
      </c>
      <c r="B79" s="123" t="s">
        <v>938</v>
      </c>
      <c r="C79" s="6">
        <v>3867</v>
      </c>
      <c r="D79" s="86" t="s">
        <v>1056</v>
      </c>
      <c r="E79" s="6" t="s">
        <v>940</v>
      </c>
      <c r="F79" s="124">
        <v>1</v>
      </c>
      <c r="G79" s="124">
        <v>73.510000000000005</v>
      </c>
      <c r="H79" s="124">
        <f t="shared" si="2"/>
        <v>73.510000000000005</v>
      </c>
    </row>
    <row r="80" spans="1:8" ht="25.5" x14ac:dyDescent="0.2">
      <c r="A80" s="123" t="s">
        <v>1057</v>
      </c>
      <c r="B80" s="123" t="s">
        <v>938</v>
      </c>
      <c r="C80" s="6">
        <v>3848</v>
      </c>
      <c r="D80" s="86" t="s">
        <v>1058</v>
      </c>
      <c r="E80" s="6" t="s">
        <v>940</v>
      </c>
      <c r="F80" s="124">
        <v>2</v>
      </c>
      <c r="G80" s="124">
        <v>10</v>
      </c>
      <c r="H80" s="124">
        <f t="shared" si="2"/>
        <v>20</v>
      </c>
    </row>
    <row r="81" spans="1:8" ht="25.5" x14ac:dyDescent="0.2">
      <c r="A81" s="123" t="s">
        <v>1059</v>
      </c>
      <c r="B81" s="123" t="s">
        <v>938</v>
      </c>
      <c r="C81" s="6">
        <v>3895</v>
      </c>
      <c r="D81" s="86" t="s">
        <v>1060</v>
      </c>
      <c r="E81" s="6" t="s">
        <v>940</v>
      </c>
      <c r="F81" s="124">
        <v>2</v>
      </c>
      <c r="G81" s="124">
        <v>11.11</v>
      </c>
      <c r="H81" s="124">
        <f t="shared" si="2"/>
        <v>22.22</v>
      </c>
    </row>
    <row r="82" spans="1:8" ht="25.5" x14ac:dyDescent="0.2">
      <c r="A82" s="123" t="s">
        <v>1061</v>
      </c>
      <c r="B82" s="123" t="s">
        <v>938</v>
      </c>
      <c r="C82" s="6">
        <v>3854</v>
      </c>
      <c r="D82" s="86" t="s">
        <v>1062</v>
      </c>
      <c r="E82" s="6" t="s">
        <v>940</v>
      </c>
      <c r="F82" s="124">
        <v>2</v>
      </c>
      <c r="G82" s="124">
        <v>10.47</v>
      </c>
      <c r="H82" s="124">
        <f t="shared" si="2"/>
        <v>20.94</v>
      </c>
    </row>
    <row r="83" spans="1:8" ht="25.5" x14ac:dyDescent="0.2">
      <c r="A83" s="123" t="s">
        <v>1063</v>
      </c>
      <c r="B83" s="123" t="s">
        <v>938</v>
      </c>
      <c r="C83" s="6">
        <v>3873</v>
      </c>
      <c r="D83" s="86" t="s">
        <v>1064</v>
      </c>
      <c r="E83" s="6" t="s">
        <v>940</v>
      </c>
      <c r="F83" s="124">
        <v>5</v>
      </c>
      <c r="G83" s="124">
        <v>12.18</v>
      </c>
      <c r="H83" s="124">
        <f t="shared" si="2"/>
        <v>60.9</v>
      </c>
    </row>
    <row r="84" spans="1:8" ht="25.5" x14ac:dyDescent="0.2">
      <c r="A84" s="123" t="s">
        <v>1065</v>
      </c>
      <c r="B84" s="123" t="s">
        <v>938</v>
      </c>
      <c r="C84" s="6">
        <v>3847</v>
      </c>
      <c r="D84" s="86" t="s">
        <v>1066</v>
      </c>
      <c r="E84" s="6" t="s">
        <v>940</v>
      </c>
      <c r="F84" s="124">
        <v>5</v>
      </c>
      <c r="G84" s="124">
        <v>28.19</v>
      </c>
      <c r="H84" s="124">
        <f t="shared" si="2"/>
        <v>140.95000000000002</v>
      </c>
    </row>
    <row r="85" spans="1:8" ht="25.5" x14ac:dyDescent="0.2">
      <c r="A85" s="123" t="s">
        <v>1067</v>
      </c>
      <c r="B85" s="123" t="s">
        <v>938</v>
      </c>
      <c r="C85" s="6">
        <v>38022</v>
      </c>
      <c r="D85" s="86" t="s">
        <v>1068</v>
      </c>
      <c r="E85" s="6" t="s">
        <v>940</v>
      </c>
      <c r="F85" s="124">
        <v>2</v>
      </c>
      <c r="G85" s="124">
        <v>38.75</v>
      </c>
      <c r="H85" s="124">
        <f t="shared" si="2"/>
        <v>77.5</v>
      </c>
    </row>
    <row r="86" spans="1:8" ht="25.5" x14ac:dyDescent="0.2">
      <c r="A86" s="123" t="s">
        <v>1069</v>
      </c>
      <c r="B86" s="123" t="s">
        <v>938</v>
      </c>
      <c r="C86" s="6">
        <v>3889</v>
      </c>
      <c r="D86" s="86" t="s">
        <v>1070</v>
      </c>
      <c r="E86" s="6" t="s">
        <v>940</v>
      </c>
      <c r="F86" s="124">
        <v>2</v>
      </c>
      <c r="G86" s="124">
        <v>3.77</v>
      </c>
      <c r="H86" s="124">
        <f t="shared" si="2"/>
        <v>7.54</v>
      </c>
    </row>
    <row r="87" spans="1:8" ht="25.5" x14ac:dyDescent="0.2">
      <c r="A87" s="123" t="s">
        <v>1071</v>
      </c>
      <c r="B87" s="123" t="s">
        <v>938</v>
      </c>
      <c r="C87" s="6">
        <v>38023</v>
      </c>
      <c r="D87" s="86" t="s">
        <v>1072</v>
      </c>
      <c r="E87" s="6" t="s">
        <v>940</v>
      </c>
      <c r="F87" s="124">
        <v>2</v>
      </c>
      <c r="G87" s="124">
        <v>6.14</v>
      </c>
      <c r="H87" s="124">
        <f t="shared" si="2"/>
        <v>12.28</v>
      </c>
    </row>
    <row r="88" spans="1:8" ht="25.5" x14ac:dyDescent="0.2">
      <c r="A88" s="123" t="s">
        <v>1073</v>
      </c>
      <c r="B88" s="123" t="s">
        <v>938</v>
      </c>
      <c r="C88" s="6">
        <v>3876</v>
      </c>
      <c r="D88" s="86" t="s">
        <v>1074</v>
      </c>
      <c r="E88" s="6" t="s">
        <v>940</v>
      </c>
      <c r="F88" s="124">
        <v>2</v>
      </c>
      <c r="G88" s="124">
        <v>4.7</v>
      </c>
      <c r="H88" s="124">
        <f t="shared" si="2"/>
        <v>9.4</v>
      </c>
    </row>
    <row r="89" spans="1:8" ht="25.5" x14ac:dyDescent="0.2">
      <c r="A89" s="123" t="s">
        <v>1075</v>
      </c>
      <c r="B89" s="123" t="s">
        <v>938</v>
      </c>
      <c r="C89" s="6">
        <v>3878</v>
      </c>
      <c r="D89" s="86" t="s">
        <v>1076</v>
      </c>
      <c r="E89" s="6" t="s">
        <v>940</v>
      </c>
      <c r="F89" s="124">
        <v>2</v>
      </c>
      <c r="G89" s="124">
        <v>11.8</v>
      </c>
      <c r="H89" s="124">
        <f t="shared" si="2"/>
        <v>23.6</v>
      </c>
    </row>
    <row r="90" spans="1:8" ht="25.5" x14ac:dyDescent="0.2">
      <c r="A90" s="123" t="s">
        <v>1077</v>
      </c>
      <c r="B90" s="123" t="s">
        <v>938</v>
      </c>
      <c r="C90" s="6">
        <v>3883</v>
      </c>
      <c r="D90" s="86" t="s">
        <v>1078</v>
      </c>
      <c r="E90" s="6" t="s">
        <v>940</v>
      </c>
      <c r="F90" s="124">
        <v>5</v>
      </c>
      <c r="G90" s="124">
        <v>1.51</v>
      </c>
      <c r="H90" s="124">
        <f t="shared" si="2"/>
        <v>7.55</v>
      </c>
    </row>
    <row r="91" spans="1:8" ht="25.5" x14ac:dyDescent="0.2">
      <c r="A91" s="123" t="s">
        <v>1079</v>
      </c>
      <c r="B91" s="123" t="s">
        <v>938</v>
      </c>
      <c r="C91" s="6">
        <v>3899</v>
      </c>
      <c r="D91" s="86" t="s">
        <v>1080</v>
      </c>
      <c r="E91" s="6" t="s">
        <v>940</v>
      </c>
      <c r="F91" s="124">
        <v>5</v>
      </c>
      <c r="G91" s="124">
        <v>5.83</v>
      </c>
      <c r="H91" s="124">
        <f t="shared" si="2"/>
        <v>29.15</v>
      </c>
    </row>
    <row r="92" spans="1:8" ht="25.5" x14ac:dyDescent="0.2">
      <c r="A92" s="123" t="s">
        <v>1081</v>
      </c>
      <c r="B92" s="123" t="s">
        <v>938</v>
      </c>
      <c r="C92" s="6">
        <v>38676</v>
      </c>
      <c r="D92" s="86" t="s">
        <v>1082</v>
      </c>
      <c r="E92" s="6" t="s">
        <v>940</v>
      </c>
      <c r="F92" s="124">
        <v>2</v>
      </c>
      <c r="G92" s="124">
        <v>29.16</v>
      </c>
      <c r="H92" s="124">
        <f t="shared" si="2"/>
        <v>58.32</v>
      </c>
    </row>
    <row r="93" spans="1:8" ht="25.5" x14ac:dyDescent="0.2">
      <c r="A93" s="123" t="s">
        <v>1083</v>
      </c>
      <c r="B93" s="123" t="s">
        <v>938</v>
      </c>
      <c r="C93" s="6">
        <v>3897</v>
      </c>
      <c r="D93" s="86" t="s">
        <v>1084</v>
      </c>
      <c r="E93" s="6" t="s">
        <v>940</v>
      </c>
      <c r="F93" s="124">
        <v>5</v>
      </c>
      <c r="G93" s="124">
        <v>1.42</v>
      </c>
      <c r="H93" s="124">
        <f t="shared" si="2"/>
        <v>7.1</v>
      </c>
    </row>
    <row r="94" spans="1:8" ht="25.5" x14ac:dyDescent="0.2">
      <c r="A94" s="123" t="s">
        <v>1085</v>
      </c>
      <c r="B94" s="123" t="s">
        <v>938</v>
      </c>
      <c r="C94" s="6">
        <v>20170</v>
      </c>
      <c r="D94" s="86" t="s">
        <v>1086</v>
      </c>
      <c r="E94" s="6" t="s">
        <v>940</v>
      </c>
      <c r="F94" s="124">
        <v>2</v>
      </c>
      <c r="G94" s="124">
        <v>12.07</v>
      </c>
      <c r="H94" s="124">
        <f t="shared" si="2"/>
        <v>24.14</v>
      </c>
    </row>
    <row r="95" spans="1:8" ht="25.5" x14ac:dyDescent="0.2">
      <c r="A95" s="123" t="s">
        <v>1087</v>
      </c>
      <c r="B95" s="123" t="s">
        <v>938</v>
      </c>
      <c r="C95" s="6">
        <v>20171</v>
      </c>
      <c r="D95" s="86" t="s">
        <v>1088</v>
      </c>
      <c r="E95" s="6" t="s">
        <v>940</v>
      </c>
      <c r="F95" s="124">
        <v>2</v>
      </c>
      <c r="G95" s="124">
        <v>34.799999999999997</v>
      </c>
      <c r="H95" s="124">
        <f t="shared" si="2"/>
        <v>69.599999999999994</v>
      </c>
    </row>
    <row r="96" spans="1:8" ht="25.5" x14ac:dyDescent="0.2">
      <c r="A96" s="123" t="s">
        <v>1089</v>
      </c>
      <c r="B96" s="123" t="s">
        <v>938</v>
      </c>
      <c r="C96" s="6">
        <v>20167</v>
      </c>
      <c r="D96" s="86" t="s">
        <v>1090</v>
      </c>
      <c r="E96" s="6" t="s">
        <v>940</v>
      </c>
      <c r="F96" s="124">
        <v>4</v>
      </c>
      <c r="G96" s="124">
        <v>4.38</v>
      </c>
      <c r="H96" s="124">
        <f t="shared" si="2"/>
        <v>17.52</v>
      </c>
    </row>
    <row r="97" spans="1:8" ht="25.5" x14ac:dyDescent="0.2">
      <c r="A97" s="123" t="s">
        <v>1091</v>
      </c>
      <c r="B97" s="123" t="s">
        <v>938</v>
      </c>
      <c r="C97" s="6">
        <v>20168</v>
      </c>
      <c r="D97" s="86" t="s">
        <v>1092</v>
      </c>
      <c r="E97" s="6" t="s">
        <v>940</v>
      </c>
      <c r="F97" s="124">
        <v>5</v>
      </c>
      <c r="G97" s="124">
        <v>9</v>
      </c>
      <c r="H97" s="124">
        <f t="shared" si="2"/>
        <v>45</v>
      </c>
    </row>
    <row r="98" spans="1:8" ht="25.5" x14ac:dyDescent="0.2">
      <c r="A98" s="123" t="s">
        <v>1093</v>
      </c>
      <c r="B98" s="123" t="s">
        <v>938</v>
      </c>
      <c r="C98" s="6">
        <v>20169</v>
      </c>
      <c r="D98" s="86" t="s">
        <v>1094</v>
      </c>
      <c r="E98" s="6" t="s">
        <v>940</v>
      </c>
      <c r="F98" s="124">
        <v>4</v>
      </c>
      <c r="G98" s="124">
        <v>10.51</v>
      </c>
      <c r="H98" s="124">
        <f t="shared" si="2"/>
        <v>42.04</v>
      </c>
    </row>
    <row r="99" spans="1:8" ht="25.5" x14ac:dyDescent="0.2">
      <c r="A99" s="123" t="s">
        <v>1095</v>
      </c>
      <c r="B99" s="123" t="s">
        <v>938</v>
      </c>
      <c r="C99" s="6">
        <v>3861</v>
      </c>
      <c r="D99" s="86" t="s">
        <v>1096</v>
      </c>
      <c r="E99" s="6" t="s">
        <v>940</v>
      </c>
      <c r="F99" s="124">
        <v>5</v>
      </c>
      <c r="G99" s="124">
        <v>0.76</v>
      </c>
      <c r="H99" s="124">
        <f t="shared" si="2"/>
        <v>3.8</v>
      </c>
    </row>
    <row r="100" spans="1:8" ht="25.5" x14ac:dyDescent="0.2">
      <c r="A100" s="123" t="s">
        <v>1097</v>
      </c>
      <c r="B100" s="123" t="s">
        <v>938</v>
      </c>
      <c r="C100" s="6">
        <v>3904</v>
      </c>
      <c r="D100" s="86" t="s">
        <v>1098</v>
      </c>
      <c r="E100" s="6" t="s">
        <v>940</v>
      </c>
      <c r="F100" s="124">
        <v>5</v>
      </c>
      <c r="G100" s="124">
        <v>0.81</v>
      </c>
      <c r="H100" s="124">
        <f t="shared" si="2"/>
        <v>4.0500000000000007</v>
      </c>
    </row>
    <row r="101" spans="1:8" ht="25.5" x14ac:dyDescent="0.2">
      <c r="A101" s="123" t="s">
        <v>1099</v>
      </c>
      <c r="B101" s="123" t="s">
        <v>938</v>
      </c>
      <c r="C101" s="6">
        <v>3903</v>
      </c>
      <c r="D101" s="86" t="s">
        <v>1100</v>
      </c>
      <c r="E101" s="6" t="s">
        <v>940</v>
      </c>
      <c r="F101" s="124">
        <v>2</v>
      </c>
      <c r="G101" s="124">
        <v>1.97</v>
      </c>
      <c r="H101" s="124">
        <f t="shared" ref="H101:H132" si="3">F101*G101</f>
        <v>3.94</v>
      </c>
    </row>
    <row r="102" spans="1:8" ht="25.5" x14ac:dyDescent="0.2">
      <c r="A102" s="123" t="s">
        <v>1101</v>
      </c>
      <c r="B102" s="123" t="s">
        <v>938</v>
      </c>
      <c r="C102" s="6">
        <v>3862</v>
      </c>
      <c r="D102" s="86" t="s">
        <v>1102</v>
      </c>
      <c r="E102" s="6" t="s">
        <v>940</v>
      </c>
      <c r="F102" s="124">
        <v>5</v>
      </c>
      <c r="G102" s="124">
        <v>4.2</v>
      </c>
      <c r="H102" s="124">
        <f t="shared" si="3"/>
        <v>21</v>
      </c>
    </row>
    <row r="103" spans="1:8" ht="25.5" x14ac:dyDescent="0.2">
      <c r="A103" s="123" t="s">
        <v>1103</v>
      </c>
      <c r="B103" s="123" t="s">
        <v>938</v>
      </c>
      <c r="C103" s="6">
        <v>3863</v>
      </c>
      <c r="D103" s="86" t="s">
        <v>1104</v>
      </c>
      <c r="E103" s="6" t="s">
        <v>940</v>
      </c>
      <c r="F103" s="124">
        <v>2</v>
      </c>
      <c r="G103" s="124">
        <v>4.3099999999999996</v>
      </c>
      <c r="H103" s="124">
        <f t="shared" si="3"/>
        <v>8.6199999999999992</v>
      </c>
    </row>
    <row r="104" spans="1:8" ht="25.5" x14ac:dyDescent="0.2">
      <c r="A104" s="123" t="s">
        <v>1105</v>
      </c>
      <c r="B104" s="123" t="s">
        <v>938</v>
      </c>
      <c r="C104" s="6">
        <v>3864</v>
      </c>
      <c r="D104" s="86" t="s">
        <v>1106</v>
      </c>
      <c r="E104" s="6" t="s">
        <v>940</v>
      </c>
      <c r="F104" s="124">
        <v>2</v>
      </c>
      <c r="G104" s="124">
        <v>13.19</v>
      </c>
      <c r="H104" s="124">
        <f t="shared" si="3"/>
        <v>26.38</v>
      </c>
    </row>
    <row r="105" spans="1:8" ht="25.5" x14ac:dyDescent="0.2">
      <c r="A105" s="123" t="s">
        <v>1107</v>
      </c>
      <c r="B105" s="123" t="s">
        <v>938</v>
      </c>
      <c r="C105" s="6">
        <v>3866</v>
      </c>
      <c r="D105" s="86" t="s">
        <v>1108</v>
      </c>
      <c r="E105" s="6" t="s">
        <v>940</v>
      </c>
      <c r="F105" s="124">
        <v>2</v>
      </c>
      <c r="G105" s="124">
        <v>43.29</v>
      </c>
      <c r="H105" s="124">
        <f t="shared" si="3"/>
        <v>86.58</v>
      </c>
    </row>
    <row r="106" spans="1:8" x14ac:dyDescent="0.2">
      <c r="A106" s="123" t="s">
        <v>1109</v>
      </c>
      <c r="B106" s="123" t="s">
        <v>938</v>
      </c>
      <c r="C106" s="6">
        <v>3905</v>
      </c>
      <c r="D106" s="86" t="s">
        <v>1110</v>
      </c>
      <c r="E106" s="6" t="s">
        <v>940</v>
      </c>
      <c r="F106" s="124">
        <v>2</v>
      </c>
      <c r="G106" s="124">
        <v>10.19</v>
      </c>
      <c r="H106" s="124">
        <f t="shared" si="3"/>
        <v>20.38</v>
      </c>
    </row>
    <row r="107" spans="1:8" ht="25.5" x14ac:dyDescent="0.2">
      <c r="A107" s="123" t="s">
        <v>1111</v>
      </c>
      <c r="B107" s="123" t="s">
        <v>938</v>
      </c>
      <c r="C107" s="6">
        <v>3855</v>
      </c>
      <c r="D107" s="86" t="s">
        <v>1112</v>
      </c>
      <c r="E107" s="6" t="s">
        <v>940</v>
      </c>
      <c r="F107" s="124">
        <v>2</v>
      </c>
      <c r="G107" s="124">
        <v>5.0999999999999996</v>
      </c>
      <c r="H107" s="124">
        <f t="shared" si="3"/>
        <v>10.199999999999999</v>
      </c>
    </row>
    <row r="108" spans="1:8" ht="25.5" x14ac:dyDescent="0.2">
      <c r="A108" s="123" t="s">
        <v>1113</v>
      </c>
      <c r="B108" s="123" t="s">
        <v>938</v>
      </c>
      <c r="C108" s="6">
        <v>3874</v>
      </c>
      <c r="D108" s="86" t="s">
        <v>1114</v>
      </c>
      <c r="E108" s="6" t="s">
        <v>940</v>
      </c>
      <c r="F108" s="124">
        <v>3</v>
      </c>
      <c r="G108" s="124">
        <v>5.91</v>
      </c>
      <c r="H108" s="124">
        <f t="shared" si="3"/>
        <v>17.73</v>
      </c>
    </row>
    <row r="109" spans="1:8" ht="25.5" x14ac:dyDescent="0.2">
      <c r="A109" s="123" t="s">
        <v>1115</v>
      </c>
      <c r="B109" s="123" t="s">
        <v>938</v>
      </c>
      <c r="C109" s="6">
        <v>3870</v>
      </c>
      <c r="D109" s="86" t="s">
        <v>1116</v>
      </c>
      <c r="E109" s="6" t="s">
        <v>940</v>
      </c>
      <c r="F109" s="124">
        <v>3</v>
      </c>
      <c r="G109" s="124">
        <v>6.48</v>
      </c>
      <c r="H109" s="124">
        <f t="shared" si="3"/>
        <v>19.440000000000001</v>
      </c>
    </row>
    <row r="110" spans="1:8" ht="25.5" x14ac:dyDescent="0.2">
      <c r="A110" s="123" t="s">
        <v>1117</v>
      </c>
      <c r="B110" s="123" t="s">
        <v>938</v>
      </c>
      <c r="C110" s="6">
        <v>38678</v>
      </c>
      <c r="D110" s="86" t="s">
        <v>1118</v>
      </c>
      <c r="E110" s="6" t="s">
        <v>940</v>
      </c>
      <c r="F110" s="124">
        <v>3</v>
      </c>
      <c r="G110" s="124">
        <v>17.149999999999999</v>
      </c>
      <c r="H110" s="124">
        <f t="shared" si="3"/>
        <v>51.449999999999996</v>
      </c>
    </row>
    <row r="111" spans="1:8" x14ac:dyDescent="0.2">
      <c r="A111" s="123" t="s">
        <v>1119</v>
      </c>
      <c r="B111" s="123" t="s">
        <v>938</v>
      </c>
      <c r="C111" s="6">
        <v>1202</v>
      </c>
      <c r="D111" s="86" t="s">
        <v>1120</v>
      </c>
      <c r="E111" s="6" t="s">
        <v>940</v>
      </c>
      <c r="F111" s="124">
        <v>2</v>
      </c>
      <c r="G111" s="124">
        <v>4.91</v>
      </c>
      <c r="H111" s="124">
        <f t="shared" si="3"/>
        <v>9.82</v>
      </c>
    </row>
    <row r="112" spans="1:8" x14ac:dyDescent="0.2">
      <c r="A112" s="123" t="s">
        <v>1121</v>
      </c>
      <c r="B112" s="123" t="s">
        <v>938</v>
      </c>
      <c r="C112" s="6">
        <v>1197</v>
      </c>
      <c r="D112" s="86" t="s">
        <v>1122</v>
      </c>
      <c r="E112" s="6" t="s">
        <v>940</v>
      </c>
      <c r="F112" s="124">
        <v>2</v>
      </c>
      <c r="G112" s="124">
        <v>1.73</v>
      </c>
      <c r="H112" s="124">
        <f t="shared" si="3"/>
        <v>3.46</v>
      </c>
    </row>
    <row r="113" spans="1:8" x14ac:dyDescent="0.2">
      <c r="A113" s="123" t="s">
        <v>1123</v>
      </c>
      <c r="B113" s="123" t="s">
        <v>938</v>
      </c>
      <c r="C113" s="6">
        <v>1198</v>
      </c>
      <c r="D113" s="86" t="s">
        <v>1124</v>
      </c>
      <c r="E113" s="6" t="s">
        <v>940</v>
      </c>
      <c r="F113" s="124">
        <v>2</v>
      </c>
      <c r="G113" s="124">
        <v>2.27</v>
      </c>
      <c r="H113" s="124">
        <f t="shared" si="3"/>
        <v>4.54</v>
      </c>
    </row>
    <row r="114" spans="1:8" ht="25.5" x14ac:dyDescent="0.2">
      <c r="A114" s="123" t="s">
        <v>1125</v>
      </c>
      <c r="B114" s="123" t="s">
        <v>938</v>
      </c>
      <c r="C114" s="6">
        <v>7120</v>
      </c>
      <c r="D114" s="86" t="s">
        <v>1126</v>
      </c>
      <c r="E114" s="6" t="s">
        <v>940</v>
      </c>
      <c r="F114" s="124">
        <v>3</v>
      </c>
      <c r="G114" s="124">
        <v>8.5399999999999991</v>
      </c>
      <c r="H114" s="124">
        <f t="shared" si="3"/>
        <v>25.619999999999997</v>
      </c>
    </row>
    <row r="115" spans="1:8" ht="25.5" x14ac:dyDescent="0.2">
      <c r="A115" s="123" t="s">
        <v>1127</v>
      </c>
      <c r="B115" s="123" t="s">
        <v>938</v>
      </c>
      <c r="C115" s="6">
        <v>7129</v>
      </c>
      <c r="D115" s="86" t="s">
        <v>1128</v>
      </c>
      <c r="E115" s="6" t="s">
        <v>940</v>
      </c>
      <c r="F115" s="124">
        <v>2</v>
      </c>
      <c r="G115" s="124">
        <v>10.050000000000001</v>
      </c>
      <c r="H115" s="124">
        <f t="shared" si="3"/>
        <v>20.100000000000001</v>
      </c>
    </row>
    <row r="116" spans="1:8" ht="25.5" x14ac:dyDescent="0.2">
      <c r="A116" s="123" t="s">
        <v>1129</v>
      </c>
      <c r="B116" s="123" t="s">
        <v>938</v>
      </c>
      <c r="C116" s="6">
        <v>7133</v>
      </c>
      <c r="D116" s="86" t="s">
        <v>1130</v>
      </c>
      <c r="E116" s="6" t="s">
        <v>940</v>
      </c>
      <c r="F116" s="124">
        <v>2</v>
      </c>
      <c r="G116" s="124">
        <v>97.16</v>
      </c>
      <c r="H116" s="124">
        <f t="shared" si="3"/>
        <v>194.32</v>
      </c>
    </row>
    <row r="117" spans="1:8" ht="25.5" x14ac:dyDescent="0.2">
      <c r="A117" s="123" t="s">
        <v>1131</v>
      </c>
      <c r="B117" s="123" t="s">
        <v>938</v>
      </c>
      <c r="C117" s="6">
        <v>7098</v>
      </c>
      <c r="D117" s="86" t="s">
        <v>1132</v>
      </c>
      <c r="E117" s="6" t="s">
        <v>940</v>
      </c>
      <c r="F117" s="124">
        <v>2</v>
      </c>
      <c r="G117" s="124">
        <v>3.78</v>
      </c>
      <c r="H117" s="124">
        <f t="shared" si="3"/>
        <v>7.56</v>
      </c>
    </row>
    <row r="118" spans="1:8" ht="25.5" x14ac:dyDescent="0.2">
      <c r="A118" s="123" t="s">
        <v>1133</v>
      </c>
      <c r="B118" s="123" t="s">
        <v>938</v>
      </c>
      <c r="C118" s="6">
        <v>7116</v>
      </c>
      <c r="D118" s="143" t="s">
        <v>1134</v>
      </c>
      <c r="E118" s="6" t="s">
        <v>940</v>
      </c>
      <c r="F118" s="124">
        <v>2</v>
      </c>
      <c r="G118" s="124">
        <v>3.27</v>
      </c>
      <c r="H118" s="124">
        <f t="shared" si="3"/>
        <v>6.54</v>
      </c>
    </row>
    <row r="119" spans="1:8" ht="25.5" x14ac:dyDescent="0.2">
      <c r="A119" s="123" t="s">
        <v>1135</v>
      </c>
      <c r="B119" s="123" t="s">
        <v>938</v>
      </c>
      <c r="C119" s="6">
        <v>7139</v>
      </c>
      <c r="D119" s="143" t="s">
        <v>1136</v>
      </c>
      <c r="E119" s="6" t="s">
        <v>940</v>
      </c>
      <c r="F119" s="124">
        <v>2</v>
      </c>
      <c r="G119" s="124">
        <v>1.19</v>
      </c>
      <c r="H119" s="124">
        <f t="shared" si="3"/>
        <v>2.38</v>
      </c>
    </row>
    <row r="120" spans="1:8" ht="25.5" x14ac:dyDescent="0.2">
      <c r="A120" s="123" t="s">
        <v>1137</v>
      </c>
      <c r="B120" s="123" t="s">
        <v>938</v>
      </c>
      <c r="C120" s="6">
        <v>7140</v>
      </c>
      <c r="D120" s="143" t="s">
        <v>1138</v>
      </c>
      <c r="E120" s="6" t="s">
        <v>940</v>
      </c>
      <c r="F120" s="124">
        <v>2</v>
      </c>
      <c r="G120" s="124">
        <v>3.72</v>
      </c>
      <c r="H120" s="124">
        <f t="shared" si="3"/>
        <v>7.44</v>
      </c>
    </row>
    <row r="121" spans="1:8" ht="25.5" x14ac:dyDescent="0.2">
      <c r="A121" s="123" t="s">
        <v>1139</v>
      </c>
      <c r="B121" s="123" t="s">
        <v>938</v>
      </c>
      <c r="C121" s="6">
        <v>7141</v>
      </c>
      <c r="D121" s="143" t="s">
        <v>1140</v>
      </c>
      <c r="E121" s="6" t="s">
        <v>940</v>
      </c>
      <c r="F121" s="124">
        <v>2</v>
      </c>
      <c r="G121" s="124">
        <v>9.11</v>
      </c>
      <c r="H121" s="124">
        <f t="shared" si="3"/>
        <v>18.22</v>
      </c>
    </row>
    <row r="122" spans="1:8" ht="25.5" x14ac:dyDescent="0.2">
      <c r="A122" s="123" t="s">
        <v>1141</v>
      </c>
      <c r="B122" s="123" t="s">
        <v>938</v>
      </c>
      <c r="C122" s="6">
        <v>7142</v>
      </c>
      <c r="D122" s="143" t="s">
        <v>1142</v>
      </c>
      <c r="E122" s="6" t="s">
        <v>940</v>
      </c>
      <c r="F122" s="124">
        <v>2</v>
      </c>
      <c r="G122" s="124">
        <v>9.52</v>
      </c>
      <c r="H122" s="124">
        <f t="shared" si="3"/>
        <v>19.04</v>
      </c>
    </row>
    <row r="123" spans="1:8" ht="25.5" x14ac:dyDescent="0.2">
      <c r="A123" s="123" t="s">
        <v>1143</v>
      </c>
      <c r="B123" s="123" t="s">
        <v>938</v>
      </c>
      <c r="C123" s="6">
        <v>7143</v>
      </c>
      <c r="D123" s="143" t="s">
        <v>1144</v>
      </c>
      <c r="E123" s="6" t="s">
        <v>940</v>
      </c>
      <c r="F123" s="124">
        <v>2</v>
      </c>
      <c r="G123" s="124">
        <v>30.56</v>
      </c>
      <c r="H123" s="124">
        <f t="shared" si="3"/>
        <v>61.12</v>
      </c>
    </row>
    <row r="124" spans="1:8" ht="25.5" x14ac:dyDescent="0.2">
      <c r="A124" s="123" t="s">
        <v>1145</v>
      </c>
      <c r="B124" s="123" t="s">
        <v>938</v>
      </c>
      <c r="C124" s="6">
        <v>7144</v>
      </c>
      <c r="D124" s="143" t="s">
        <v>1146</v>
      </c>
      <c r="E124" s="6" t="s">
        <v>940</v>
      </c>
      <c r="F124" s="124">
        <v>2</v>
      </c>
      <c r="G124" s="124">
        <v>56.69</v>
      </c>
      <c r="H124" s="124">
        <f t="shared" si="3"/>
        <v>113.38</v>
      </c>
    </row>
    <row r="125" spans="1:8" ht="25.5" x14ac:dyDescent="0.2">
      <c r="A125" s="123" t="s">
        <v>1147</v>
      </c>
      <c r="B125" s="123" t="s">
        <v>938</v>
      </c>
      <c r="C125" s="6">
        <v>7145</v>
      </c>
      <c r="D125" s="143" t="s">
        <v>1148</v>
      </c>
      <c r="E125" s="6" t="s">
        <v>940</v>
      </c>
      <c r="F125" s="124">
        <v>2</v>
      </c>
      <c r="G125" s="124">
        <v>77.09</v>
      </c>
      <c r="H125" s="124">
        <f t="shared" si="3"/>
        <v>154.18</v>
      </c>
    </row>
    <row r="126" spans="1:8" ht="25.5" x14ac:dyDescent="0.2">
      <c r="A126" s="123" t="s">
        <v>1149</v>
      </c>
      <c r="B126" s="123" t="s">
        <v>938</v>
      </c>
      <c r="C126" s="6">
        <v>7137</v>
      </c>
      <c r="D126" s="143" t="s">
        <v>1150</v>
      </c>
      <c r="E126" s="6" t="s">
        <v>940</v>
      </c>
      <c r="F126" s="124">
        <v>2</v>
      </c>
      <c r="G126" s="124">
        <v>9.8800000000000008</v>
      </c>
      <c r="H126" s="124">
        <f t="shared" si="3"/>
        <v>19.760000000000002</v>
      </c>
    </row>
    <row r="127" spans="1:8" ht="25.5" x14ac:dyDescent="0.2">
      <c r="A127" s="123" t="s">
        <v>1151</v>
      </c>
      <c r="B127" s="123" t="s">
        <v>938</v>
      </c>
      <c r="C127" s="6">
        <v>7114</v>
      </c>
      <c r="D127" s="143" t="s">
        <v>1152</v>
      </c>
      <c r="E127" s="6" t="s">
        <v>940</v>
      </c>
      <c r="F127" s="124">
        <v>2</v>
      </c>
      <c r="G127" s="124">
        <v>12.65</v>
      </c>
      <c r="H127" s="124">
        <f t="shared" si="3"/>
        <v>25.3</v>
      </c>
    </row>
    <row r="128" spans="1:8" ht="25.5" x14ac:dyDescent="0.2">
      <c r="A128" s="123" t="s">
        <v>1153</v>
      </c>
      <c r="B128" s="123" t="s">
        <v>938</v>
      </c>
      <c r="C128" s="6">
        <v>9894</v>
      </c>
      <c r="D128" s="143" t="s">
        <v>1154</v>
      </c>
      <c r="E128" s="6" t="s">
        <v>940</v>
      </c>
      <c r="F128" s="124">
        <v>2</v>
      </c>
      <c r="G128" s="124">
        <v>25.55</v>
      </c>
      <c r="H128" s="124">
        <f t="shared" si="3"/>
        <v>51.1</v>
      </c>
    </row>
    <row r="129" spans="1:8" ht="25.5" x14ac:dyDescent="0.2">
      <c r="A129" s="123" t="s">
        <v>1155</v>
      </c>
      <c r="B129" s="123" t="s">
        <v>938</v>
      </c>
      <c r="C129" s="6">
        <v>9897</v>
      </c>
      <c r="D129" s="143" t="s">
        <v>1156</v>
      </c>
      <c r="E129" s="6" t="s">
        <v>940</v>
      </c>
      <c r="F129" s="124">
        <v>2</v>
      </c>
      <c r="G129" s="124">
        <v>27.28</v>
      </c>
      <c r="H129" s="124">
        <f t="shared" si="3"/>
        <v>54.56</v>
      </c>
    </row>
    <row r="130" spans="1:8" ht="25.5" x14ac:dyDescent="0.2">
      <c r="A130" s="123" t="s">
        <v>1157</v>
      </c>
      <c r="B130" s="123" t="s">
        <v>938</v>
      </c>
      <c r="C130" s="6">
        <v>9910</v>
      </c>
      <c r="D130" s="143" t="s">
        <v>1158</v>
      </c>
      <c r="E130" s="6" t="s">
        <v>940</v>
      </c>
      <c r="F130" s="124">
        <v>2</v>
      </c>
      <c r="G130" s="124">
        <v>70.98</v>
      </c>
      <c r="H130" s="124">
        <f t="shared" si="3"/>
        <v>141.96</v>
      </c>
    </row>
    <row r="131" spans="1:8" ht="25.5" x14ac:dyDescent="0.2">
      <c r="A131" s="123" t="s">
        <v>1159</v>
      </c>
      <c r="B131" s="123" t="s">
        <v>938</v>
      </c>
      <c r="C131" s="6">
        <v>9909</v>
      </c>
      <c r="D131" s="143" t="s">
        <v>1160</v>
      </c>
      <c r="E131" s="6" t="s">
        <v>940</v>
      </c>
      <c r="F131" s="124">
        <v>1</v>
      </c>
      <c r="G131" s="124">
        <v>144.55000000000001</v>
      </c>
      <c r="H131" s="124">
        <f t="shared" si="3"/>
        <v>144.55000000000001</v>
      </c>
    </row>
    <row r="132" spans="1:8" ht="25.5" x14ac:dyDescent="0.2">
      <c r="A132" s="123" t="s">
        <v>1161</v>
      </c>
      <c r="B132" s="123" t="s">
        <v>938</v>
      </c>
      <c r="C132" s="6">
        <v>9907</v>
      </c>
      <c r="D132" s="143" t="s">
        <v>1162</v>
      </c>
      <c r="E132" s="6" t="s">
        <v>940</v>
      </c>
      <c r="F132" s="124">
        <v>1</v>
      </c>
      <c r="G132" s="124">
        <v>170.67</v>
      </c>
      <c r="H132" s="124">
        <f t="shared" si="3"/>
        <v>170.67</v>
      </c>
    </row>
    <row r="133" spans="1:8" x14ac:dyDescent="0.2">
      <c r="A133" s="311" t="s">
        <v>1937</v>
      </c>
      <c r="B133" s="312"/>
      <c r="C133" s="312"/>
      <c r="D133" s="312"/>
      <c r="E133" s="312"/>
      <c r="F133" s="312"/>
      <c r="G133" s="313"/>
      <c r="H133" s="142">
        <f>SUM(H37:H132)</f>
        <v>4022.130000000001</v>
      </c>
    </row>
    <row r="134" spans="1:8" x14ac:dyDescent="0.2">
      <c r="A134" s="126" t="s">
        <v>1938</v>
      </c>
      <c r="B134" s="386" t="s">
        <v>1163</v>
      </c>
      <c r="C134" s="387"/>
      <c r="D134" s="387"/>
      <c r="E134" s="387"/>
      <c r="F134" s="387"/>
      <c r="G134" s="387"/>
      <c r="H134" s="387"/>
    </row>
    <row r="135" spans="1:8" ht="25.5" x14ac:dyDescent="0.2">
      <c r="A135" s="123" t="s">
        <v>156</v>
      </c>
      <c r="B135" s="123" t="s">
        <v>938</v>
      </c>
      <c r="C135" s="6">
        <v>9840</v>
      </c>
      <c r="D135" s="143" t="s">
        <v>1164</v>
      </c>
      <c r="E135" s="6" t="s">
        <v>1165</v>
      </c>
      <c r="F135" s="124">
        <v>6</v>
      </c>
      <c r="G135" s="124">
        <v>52.71</v>
      </c>
      <c r="H135" s="124">
        <f t="shared" ref="H135:H147" si="4">G135*F135</f>
        <v>316.26</v>
      </c>
    </row>
    <row r="136" spans="1:8" ht="25.5" x14ac:dyDescent="0.2">
      <c r="A136" s="123" t="s">
        <v>157</v>
      </c>
      <c r="B136" s="123" t="s">
        <v>938</v>
      </c>
      <c r="C136" s="6">
        <v>20067</v>
      </c>
      <c r="D136" s="143" t="s">
        <v>1166</v>
      </c>
      <c r="E136" s="6" t="s">
        <v>1165</v>
      </c>
      <c r="F136" s="124">
        <v>6</v>
      </c>
      <c r="G136" s="124">
        <v>8.09</v>
      </c>
      <c r="H136" s="124">
        <f t="shared" si="4"/>
        <v>48.54</v>
      </c>
    </row>
    <row r="137" spans="1:8" ht="25.5" x14ac:dyDescent="0.2">
      <c r="A137" s="123" t="s">
        <v>158</v>
      </c>
      <c r="B137" s="123" t="s">
        <v>938</v>
      </c>
      <c r="C137" s="6">
        <v>20068</v>
      </c>
      <c r="D137" s="143" t="s">
        <v>1167</v>
      </c>
      <c r="E137" s="6" t="s">
        <v>1165</v>
      </c>
      <c r="F137" s="124">
        <v>6</v>
      </c>
      <c r="G137" s="124">
        <v>11.39</v>
      </c>
      <c r="H137" s="124">
        <f t="shared" si="4"/>
        <v>68.34</v>
      </c>
    </row>
    <row r="138" spans="1:8" ht="25.5" x14ac:dyDescent="0.2">
      <c r="A138" s="123" t="s">
        <v>159</v>
      </c>
      <c r="B138" s="123" t="s">
        <v>938</v>
      </c>
      <c r="C138" s="6">
        <v>9839</v>
      </c>
      <c r="D138" s="143" t="s">
        <v>1168</v>
      </c>
      <c r="E138" s="6" t="s">
        <v>1165</v>
      </c>
      <c r="F138" s="124">
        <v>6</v>
      </c>
      <c r="G138" s="124">
        <v>20.67</v>
      </c>
      <c r="H138" s="124">
        <f t="shared" si="4"/>
        <v>124.02000000000001</v>
      </c>
    </row>
    <row r="139" spans="1:8" ht="25.5" x14ac:dyDescent="0.2">
      <c r="A139" s="123" t="s">
        <v>160</v>
      </c>
      <c r="B139" s="123" t="s">
        <v>938</v>
      </c>
      <c r="C139" s="6">
        <v>9867</v>
      </c>
      <c r="D139" s="143" t="s">
        <v>1169</v>
      </c>
      <c r="E139" s="6" t="s">
        <v>1165</v>
      </c>
      <c r="F139" s="124">
        <v>6</v>
      </c>
      <c r="G139" s="124">
        <v>3.63</v>
      </c>
      <c r="H139" s="124">
        <f t="shared" si="4"/>
        <v>21.78</v>
      </c>
    </row>
    <row r="140" spans="1:8" ht="25.5" x14ac:dyDescent="0.2">
      <c r="A140" s="123" t="s">
        <v>1170</v>
      </c>
      <c r="B140" s="123" t="s">
        <v>938</v>
      </c>
      <c r="C140" s="6">
        <v>9868</v>
      </c>
      <c r="D140" s="143" t="s">
        <v>1171</v>
      </c>
      <c r="E140" s="6" t="s">
        <v>1165</v>
      </c>
      <c r="F140" s="124">
        <v>6</v>
      </c>
      <c r="G140" s="124">
        <v>4.0999999999999996</v>
      </c>
      <c r="H140" s="124">
        <f t="shared" si="4"/>
        <v>24.599999999999998</v>
      </c>
    </row>
    <row r="141" spans="1:8" ht="25.5" x14ac:dyDescent="0.2">
      <c r="A141" s="123" t="s">
        <v>1172</v>
      </c>
      <c r="B141" s="123" t="s">
        <v>938</v>
      </c>
      <c r="C141" s="6">
        <v>9869</v>
      </c>
      <c r="D141" s="143" t="s">
        <v>1173</v>
      </c>
      <c r="E141" s="6" t="s">
        <v>1165</v>
      </c>
      <c r="F141" s="124">
        <v>6</v>
      </c>
      <c r="G141" s="124">
        <v>8.85</v>
      </c>
      <c r="H141" s="124">
        <f t="shared" si="4"/>
        <v>53.099999999999994</v>
      </c>
    </row>
    <row r="142" spans="1:8" ht="25.5" x14ac:dyDescent="0.2">
      <c r="A142" s="123" t="s">
        <v>1174</v>
      </c>
      <c r="B142" s="123" t="s">
        <v>938</v>
      </c>
      <c r="C142" s="6">
        <v>9874</v>
      </c>
      <c r="D142" s="143" t="s">
        <v>1175</v>
      </c>
      <c r="E142" s="6" t="s">
        <v>1165</v>
      </c>
      <c r="F142" s="124">
        <v>6</v>
      </c>
      <c r="G142" s="124">
        <v>13.89</v>
      </c>
      <c r="H142" s="124">
        <f t="shared" si="4"/>
        <v>83.34</v>
      </c>
    </row>
    <row r="143" spans="1:8" ht="25.5" x14ac:dyDescent="0.2">
      <c r="A143" s="123" t="s">
        <v>1176</v>
      </c>
      <c r="B143" s="123" t="s">
        <v>938</v>
      </c>
      <c r="C143" s="6">
        <v>9875</v>
      </c>
      <c r="D143" s="143" t="s">
        <v>1177</v>
      </c>
      <c r="E143" s="6" t="s">
        <v>1165</v>
      </c>
      <c r="F143" s="124">
        <v>6</v>
      </c>
      <c r="G143" s="124">
        <v>15.24</v>
      </c>
      <c r="H143" s="124">
        <f t="shared" si="4"/>
        <v>91.44</v>
      </c>
    </row>
    <row r="144" spans="1:8" ht="25.5" x14ac:dyDescent="0.2">
      <c r="A144" s="123" t="s">
        <v>1178</v>
      </c>
      <c r="B144" s="123" t="s">
        <v>938</v>
      </c>
      <c r="C144" s="6">
        <v>9876</v>
      </c>
      <c r="D144" s="143" t="s">
        <v>1179</v>
      </c>
      <c r="E144" s="6" t="s">
        <v>1165</v>
      </c>
      <c r="F144" s="124">
        <v>6</v>
      </c>
      <c r="G144" s="124">
        <v>25.07</v>
      </c>
      <c r="H144" s="124">
        <f t="shared" si="4"/>
        <v>150.42000000000002</v>
      </c>
    </row>
    <row r="145" spans="1:8" ht="25.5" x14ac:dyDescent="0.2">
      <c r="A145" s="123" t="s">
        <v>1180</v>
      </c>
      <c r="B145" s="123" t="s">
        <v>938</v>
      </c>
      <c r="C145" s="6">
        <v>9871</v>
      </c>
      <c r="D145" s="143" t="s">
        <v>1181</v>
      </c>
      <c r="E145" s="6" t="s">
        <v>1165</v>
      </c>
      <c r="F145" s="124">
        <v>6</v>
      </c>
      <c r="G145" s="124">
        <v>41.55</v>
      </c>
      <c r="H145" s="124">
        <f t="shared" si="4"/>
        <v>249.29999999999998</v>
      </c>
    </row>
    <row r="146" spans="1:8" ht="25.5" x14ac:dyDescent="0.2">
      <c r="A146" s="123" t="s">
        <v>1182</v>
      </c>
      <c r="B146" s="123" t="s">
        <v>938</v>
      </c>
      <c r="C146" s="6">
        <v>9872</v>
      </c>
      <c r="D146" s="143" t="s">
        <v>1183</v>
      </c>
      <c r="E146" s="6" t="s">
        <v>1165</v>
      </c>
      <c r="F146" s="124">
        <v>6</v>
      </c>
      <c r="G146" s="124">
        <v>57.8</v>
      </c>
      <c r="H146" s="124">
        <f t="shared" si="4"/>
        <v>346.79999999999995</v>
      </c>
    </row>
    <row r="147" spans="1:8" ht="25.5" x14ac:dyDescent="0.2">
      <c r="A147" s="123" t="s">
        <v>1184</v>
      </c>
      <c r="B147" s="123" t="s">
        <v>938</v>
      </c>
      <c r="C147" s="6">
        <v>9870</v>
      </c>
      <c r="D147" s="143" t="s">
        <v>1185</v>
      </c>
      <c r="E147" s="6" t="s">
        <v>1165</v>
      </c>
      <c r="F147" s="124">
        <v>6</v>
      </c>
      <c r="G147" s="124">
        <v>90.45</v>
      </c>
      <c r="H147" s="124">
        <f t="shared" si="4"/>
        <v>542.70000000000005</v>
      </c>
    </row>
    <row r="148" spans="1:8" x14ac:dyDescent="0.2">
      <c r="A148" s="311" t="s">
        <v>1940</v>
      </c>
      <c r="B148" s="312"/>
      <c r="C148" s="312"/>
      <c r="D148" s="312"/>
      <c r="E148" s="312"/>
      <c r="F148" s="312"/>
      <c r="G148" s="313"/>
      <c r="H148" s="142">
        <f>SUM(H135:H147)</f>
        <v>2120.6400000000003</v>
      </c>
    </row>
    <row r="149" spans="1:8" x14ac:dyDescent="0.2">
      <c r="A149" s="126" t="s">
        <v>1939</v>
      </c>
      <c r="B149" s="384" t="s">
        <v>1186</v>
      </c>
      <c r="C149" s="385"/>
      <c r="D149" s="385"/>
      <c r="E149" s="385"/>
      <c r="F149" s="385"/>
      <c r="G149" s="385"/>
      <c r="H149" s="385"/>
    </row>
    <row r="150" spans="1:8" x14ac:dyDescent="0.2">
      <c r="A150" s="123" t="s">
        <v>163</v>
      </c>
      <c r="B150" s="123" t="s">
        <v>1187</v>
      </c>
      <c r="C150" s="25">
        <v>1</v>
      </c>
      <c r="D150" s="86" t="s">
        <v>1188</v>
      </c>
      <c r="E150" s="25" t="s">
        <v>940</v>
      </c>
      <c r="F150" s="136">
        <v>3</v>
      </c>
      <c r="G150" s="136">
        <v>12.67</v>
      </c>
      <c r="H150" s="136">
        <f t="shared" ref="H150:H213" si="5">F150*G150</f>
        <v>38.01</v>
      </c>
    </row>
    <row r="151" spans="1:8" x14ac:dyDescent="0.2">
      <c r="A151" s="123" t="s">
        <v>190</v>
      </c>
      <c r="B151" s="123" t="s">
        <v>1189</v>
      </c>
      <c r="C151" s="25">
        <v>21207</v>
      </c>
      <c r="D151" s="148" t="s">
        <v>1190</v>
      </c>
      <c r="E151" s="127" t="s">
        <v>940</v>
      </c>
      <c r="F151" s="135">
        <v>1</v>
      </c>
      <c r="G151" s="135">
        <v>174.9</v>
      </c>
      <c r="H151" s="136">
        <f t="shared" si="5"/>
        <v>174.9</v>
      </c>
    </row>
    <row r="152" spans="1:8" ht="25.5" x14ac:dyDescent="0.2">
      <c r="A152" s="123" t="s">
        <v>191</v>
      </c>
      <c r="B152" s="123" t="s">
        <v>938</v>
      </c>
      <c r="C152" s="6">
        <v>377</v>
      </c>
      <c r="D152" s="148" t="s">
        <v>1191</v>
      </c>
      <c r="E152" s="127" t="s">
        <v>940</v>
      </c>
      <c r="F152" s="135">
        <v>7</v>
      </c>
      <c r="G152" s="135">
        <v>45.35</v>
      </c>
      <c r="H152" s="136">
        <f t="shared" si="5"/>
        <v>317.45</v>
      </c>
    </row>
    <row r="153" spans="1:8" x14ac:dyDescent="0.2">
      <c r="A153" s="123" t="s">
        <v>192</v>
      </c>
      <c r="B153" s="123" t="s">
        <v>1189</v>
      </c>
      <c r="C153" s="25">
        <v>7004</v>
      </c>
      <c r="D153" s="86" t="s">
        <v>1192</v>
      </c>
      <c r="E153" s="25" t="s">
        <v>940</v>
      </c>
      <c r="F153" s="136">
        <v>1</v>
      </c>
      <c r="G153" s="136">
        <v>155.69</v>
      </c>
      <c r="H153" s="136">
        <f t="shared" si="5"/>
        <v>155.69</v>
      </c>
    </row>
    <row r="154" spans="1:8" ht="25.5" x14ac:dyDescent="0.2">
      <c r="A154" s="123" t="s">
        <v>193</v>
      </c>
      <c r="B154" s="123" t="s">
        <v>938</v>
      </c>
      <c r="C154" s="6">
        <v>36520</v>
      </c>
      <c r="D154" s="143" t="s">
        <v>1193</v>
      </c>
      <c r="E154" s="6" t="s">
        <v>940</v>
      </c>
      <c r="F154" s="124">
        <v>1</v>
      </c>
      <c r="G154" s="124">
        <v>661.92</v>
      </c>
      <c r="H154" s="136">
        <f t="shared" si="5"/>
        <v>661.92</v>
      </c>
    </row>
    <row r="155" spans="1:8" ht="25.5" x14ac:dyDescent="0.2">
      <c r="A155" s="123" t="s">
        <v>194</v>
      </c>
      <c r="B155" s="123" t="s">
        <v>938</v>
      </c>
      <c r="C155" s="6">
        <v>10421</v>
      </c>
      <c r="D155" s="143" t="s">
        <v>1194</v>
      </c>
      <c r="E155" s="6" t="s">
        <v>940</v>
      </c>
      <c r="F155" s="124">
        <v>1</v>
      </c>
      <c r="G155" s="124">
        <v>231.2</v>
      </c>
      <c r="H155" s="136">
        <f t="shared" si="5"/>
        <v>231.2</v>
      </c>
    </row>
    <row r="156" spans="1:8" ht="25.5" x14ac:dyDescent="0.2">
      <c r="A156" s="123" t="s">
        <v>195</v>
      </c>
      <c r="B156" s="123" t="s">
        <v>938</v>
      </c>
      <c r="C156" s="6">
        <v>44019</v>
      </c>
      <c r="D156" s="143" t="s">
        <v>1195</v>
      </c>
      <c r="E156" s="6" t="s">
        <v>940</v>
      </c>
      <c r="F156" s="124">
        <v>1</v>
      </c>
      <c r="G156" s="124">
        <v>544.39</v>
      </c>
      <c r="H156" s="136">
        <f t="shared" si="5"/>
        <v>544.39</v>
      </c>
    </row>
    <row r="157" spans="1:8" ht="25.5" x14ac:dyDescent="0.2">
      <c r="A157" s="123" t="s">
        <v>196</v>
      </c>
      <c r="B157" s="123" t="s">
        <v>938</v>
      </c>
      <c r="C157" s="6">
        <v>36801</v>
      </c>
      <c r="D157" s="143" t="s">
        <v>1196</v>
      </c>
      <c r="E157" s="6" t="s">
        <v>940</v>
      </c>
      <c r="F157" s="124">
        <v>5</v>
      </c>
      <c r="G157" s="124">
        <v>30.46</v>
      </c>
      <c r="H157" s="136">
        <f t="shared" si="5"/>
        <v>152.30000000000001</v>
      </c>
    </row>
    <row r="158" spans="1:8" x14ac:dyDescent="0.2">
      <c r="A158" s="123" t="s">
        <v>197</v>
      </c>
      <c r="B158" s="123" t="s">
        <v>938</v>
      </c>
      <c r="C158" s="6">
        <v>20080</v>
      </c>
      <c r="D158" s="143" t="s">
        <v>1197</v>
      </c>
      <c r="E158" s="6" t="s">
        <v>940</v>
      </c>
      <c r="F158" s="124">
        <v>10</v>
      </c>
      <c r="G158" s="124">
        <v>20.92</v>
      </c>
      <c r="H158" s="136">
        <f t="shared" si="5"/>
        <v>209.20000000000002</v>
      </c>
    </row>
    <row r="159" spans="1:8" ht="38.25" x14ac:dyDescent="0.2">
      <c r="A159" s="123" t="s">
        <v>198</v>
      </c>
      <c r="B159" s="123" t="s">
        <v>938</v>
      </c>
      <c r="C159" s="6">
        <v>35277</v>
      </c>
      <c r="D159" s="143" t="s">
        <v>1198</v>
      </c>
      <c r="E159" s="6" t="s">
        <v>940</v>
      </c>
      <c r="F159" s="124">
        <v>1</v>
      </c>
      <c r="G159" s="124">
        <v>496.91</v>
      </c>
      <c r="H159" s="136">
        <f t="shared" si="5"/>
        <v>496.91</v>
      </c>
    </row>
    <row r="160" spans="1:8" ht="63.75" x14ac:dyDescent="0.2">
      <c r="A160" s="123" t="s">
        <v>199</v>
      </c>
      <c r="B160" s="123" t="s">
        <v>938</v>
      </c>
      <c r="C160" s="6">
        <v>11694</v>
      </c>
      <c r="D160" s="143" t="s">
        <v>1199</v>
      </c>
      <c r="E160" s="6" t="s">
        <v>940</v>
      </c>
      <c r="F160" s="124">
        <v>1</v>
      </c>
      <c r="G160" s="124">
        <v>1113.8800000000001</v>
      </c>
      <c r="H160" s="136">
        <f t="shared" si="5"/>
        <v>1113.8800000000001</v>
      </c>
    </row>
    <row r="161" spans="1:8" ht="25.5" x14ac:dyDescent="0.2">
      <c r="A161" s="123" t="s">
        <v>200</v>
      </c>
      <c r="B161" s="123" t="s">
        <v>938</v>
      </c>
      <c r="C161" s="6">
        <v>11712</v>
      </c>
      <c r="D161" s="143" t="s">
        <v>1200</v>
      </c>
      <c r="E161" s="6" t="s">
        <v>940</v>
      </c>
      <c r="F161" s="124">
        <v>2</v>
      </c>
      <c r="G161" s="124">
        <v>58.86</v>
      </c>
      <c r="H161" s="136">
        <f t="shared" si="5"/>
        <v>117.72</v>
      </c>
    </row>
    <row r="162" spans="1:8" ht="25.5" x14ac:dyDescent="0.2">
      <c r="A162" s="123" t="s">
        <v>201</v>
      </c>
      <c r="B162" s="123" t="s">
        <v>938</v>
      </c>
      <c r="C162" s="6">
        <v>5103</v>
      </c>
      <c r="D162" s="143" t="s">
        <v>1201</v>
      </c>
      <c r="E162" s="6" t="s">
        <v>940</v>
      </c>
      <c r="F162" s="124">
        <v>2</v>
      </c>
      <c r="G162" s="124">
        <v>31.46</v>
      </c>
      <c r="H162" s="136">
        <f t="shared" si="5"/>
        <v>62.92</v>
      </c>
    </row>
    <row r="163" spans="1:8" x14ac:dyDescent="0.2">
      <c r="A163" s="123" t="s">
        <v>202</v>
      </c>
      <c r="B163" s="123" t="s">
        <v>1187</v>
      </c>
      <c r="C163" s="25">
        <v>2</v>
      </c>
      <c r="D163" s="86" t="s">
        <v>1202</v>
      </c>
      <c r="E163" s="25" t="s">
        <v>940</v>
      </c>
      <c r="F163" s="136">
        <v>7</v>
      </c>
      <c r="G163" s="136">
        <v>0.15</v>
      </c>
      <c r="H163" s="136">
        <f t="shared" si="5"/>
        <v>1.05</v>
      </c>
    </row>
    <row r="164" spans="1:8" x14ac:dyDescent="0.2">
      <c r="A164" s="123" t="s">
        <v>203</v>
      </c>
      <c r="B164" s="123" t="s">
        <v>1187</v>
      </c>
      <c r="C164" s="25">
        <v>3</v>
      </c>
      <c r="D164" s="86" t="s">
        <v>1203</v>
      </c>
      <c r="E164" s="25" t="s">
        <v>940</v>
      </c>
      <c r="F164" s="136">
        <v>7</v>
      </c>
      <c r="G164" s="136">
        <v>0.15</v>
      </c>
      <c r="H164" s="136">
        <f t="shared" si="5"/>
        <v>1.05</v>
      </c>
    </row>
    <row r="165" spans="1:8" ht="25.5" x14ac:dyDescent="0.2">
      <c r="A165" s="123" t="s">
        <v>204</v>
      </c>
      <c r="B165" s="123" t="s">
        <v>1189</v>
      </c>
      <c r="C165" s="47">
        <v>30106</v>
      </c>
      <c r="D165" s="149" t="s">
        <v>1204</v>
      </c>
      <c r="E165" s="47" t="s">
        <v>940</v>
      </c>
      <c r="F165" s="137">
        <v>3</v>
      </c>
      <c r="G165" s="137">
        <v>25</v>
      </c>
      <c r="H165" s="136">
        <f t="shared" si="5"/>
        <v>75</v>
      </c>
    </row>
    <row r="166" spans="1:8" ht="25.5" x14ac:dyDescent="0.2">
      <c r="A166" s="123" t="s">
        <v>205</v>
      </c>
      <c r="B166" s="123" t="s">
        <v>938</v>
      </c>
      <c r="C166" s="6">
        <v>44327</v>
      </c>
      <c r="D166" s="143" t="s">
        <v>1205</v>
      </c>
      <c r="E166" s="6" t="s">
        <v>1206</v>
      </c>
      <c r="F166" s="124">
        <v>1</v>
      </c>
      <c r="G166" s="124">
        <v>154.55000000000001</v>
      </c>
      <c r="H166" s="136">
        <f t="shared" si="5"/>
        <v>154.55000000000001</v>
      </c>
    </row>
    <row r="167" spans="1:8" ht="38.25" x14ac:dyDescent="0.2">
      <c r="A167" s="123" t="s">
        <v>206</v>
      </c>
      <c r="B167" s="123" t="s">
        <v>938</v>
      </c>
      <c r="C167" s="6">
        <v>6142</v>
      </c>
      <c r="D167" s="143" t="s">
        <v>1207</v>
      </c>
      <c r="E167" s="6" t="s">
        <v>940</v>
      </c>
      <c r="F167" s="124">
        <v>2</v>
      </c>
      <c r="G167" s="124">
        <v>9.5299999999999994</v>
      </c>
      <c r="H167" s="136">
        <f t="shared" si="5"/>
        <v>19.059999999999999</v>
      </c>
    </row>
    <row r="168" spans="1:8" ht="38.25" x14ac:dyDescent="0.2">
      <c r="A168" s="123" t="s">
        <v>207</v>
      </c>
      <c r="B168" s="123" t="s">
        <v>938</v>
      </c>
      <c r="C168" s="6">
        <v>11686</v>
      </c>
      <c r="D168" s="143" t="s">
        <v>1208</v>
      </c>
      <c r="E168" s="6" t="s">
        <v>940</v>
      </c>
      <c r="F168" s="124">
        <v>2</v>
      </c>
      <c r="G168" s="124">
        <v>13.23</v>
      </c>
      <c r="H168" s="136">
        <f t="shared" si="5"/>
        <v>26.46</v>
      </c>
    </row>
    <row r="169" spans="1:8" ht="25.5" x14ac:dyDescent="0.2">
      <c r="A169" s="123" t="s">
        <v>208</v>
      </c>
      <c r="B169" s="123" t="s">
        <v>938</v>
      </c>
      <c r="C169" s="6">
        <v>20269</v>
      </c>
      <c r="D169" s="143" t="s">
        <v>1209</v>
      </c>
      <c r="E169" s="6" t="s">
        <v>940</v>
      </c>
      <c r="F169" s="124">
        <v>1</v>
      </c>
      <c r="G169" s="124">
        <v>98.98</v>
      </c>
      <c r="H169" s="136">
        <f t="shared" si="5"/>
        <v>98.98</v>
      </c>
    </row>
    <row r="170" spans="1:8" ht="25.5" x14ac:dyDescent="0.2">
      <c r="A170" s="123" t="s">
        <v>209</v>
      </c>
      <c r="B170" s="123" t="s">
        <v>938</v>
      </c>
      <c r="C170" s="25">
        <v>1747</v>
      </c>
      <c r="D170" s="143" t="s">
        <v>1210</v>
      </c>
      <c r="E170" s="6" t="s">
        <v>940</v>
      </c>
      <c r="F170" s="124">
        <v>1</v>
      </c>
      <c r="G170" s="124">
        <v>219.36</v>
      </c>
      <c r="H170" s="136">
        <f t="shared" si="5"/>
        <v>219.36</v>
      </c>
    </row>
    <row r="171" spans="1:8" ht="25.5" x14ac:dyDescent="0.2">
      <c r="A171" s="123" t="s">
        <v>210</v>
      </c>
      <c r="B171" s="123" t="s">
        <v>938</v>
      </c>
      <c r="C171" s="25">
        <v>1744</v>
      </c>
      <c r="D171" s="143" t="s">
        <v>1211</v>
      </c>
      <c r="E171" s="6" t="s">
        <v>940</v>
      </c>
      <c r="F171" s="124">
        <v>1</v>
      </c>
      <c r="G171" s="124">
        <v>151.94</v>
      </c>
      <c r="H171" s="136">
        <f t="shared" si="5"/>
        <v>151.94</v>
      </c>
    </row>
    <row r="172" spans="1:8" ht="25.5" x14ac:dyDescent="0.2">
      <c r="A172" s="123" t="s">
        <v>211</v>
      </c>
      <c r="B172" s="123" t="s">
        <v>938</v>
      </c>
      <c r="C172" s="6">
        <v>1743</v>
      </c>
      <c r="D172" s="143" t="s">
        <v>1212</v>
      </c>
      <c r="E172" s="6" t="s">
        <v>940</v>
      </c>
      <c r="F172" s="124">
        <v>1</v>
      </c>
      <c r="G172" s="124">
        <v>199.52</v>
      </c>
      <c r="H172" s="136">
        <f t="shared" si="5"/>
        <v>199.52</v>
      </c>
    </row>
    <row r="173" spans="1:8" ht="51" x14ac:dyDescent="0.2">
      <c r="A173" s="123" t="s">
        <v>212</v>
      </c>
      <c r="B173" s="123" t="s">
        <v>938</v>
      </c>
      <c r="C173" s="6">
        <v>38190</v>
      </c>
      <c r="D173" s="143" t="s">
        <v>1213</v>
      </c>
      <c r="E173" s="6" t="s">
        <v>940</v>
      </c>
      <c r="F173" s="124">
        <v>2</v>
      </c>
      <c r="G173" s="124">
        <v>318.52</v>
      </c>
      <c r="H173" s="136">
        <f t="shared" si="5"/>
        <v>637.04</v>
      </c>
    </row>
    <row r="174" spans="1:8" ht="38.25" x14ac:dyDescent="0.2">
      <c r="A174" s="123" t="s">
        <v>213</v>
      </c>
      <c r="B174" s="123" t="s">
        <v>938</v>
      </c>
      <c r="C174" s="6">
        <v>11684</v>
      </c>
      <c r="D174" s="143" t="s">
        <v>1214</v>
      </c>
      <c r="E174" s="6" t="s">
        <v>940</v>
      </c>
      <c r="F174" s="124">
        <v>5</v>
      </c>
      <c r="G174" s="124">
        <v>40.79</v>
      </c>
      <c r="H174" s="136">
        <f t="shared" si="5"/>
        <v>203.95</v>
      </c>
    </row>
    <row r="175" spans="1:8" x14ac:dyDescent="0.2">
      <c r="A175" s="123" t="s">
        <v>214</v>
      </c>
      <c r="B175" s="123" t="s">
        <v>938</v>
      </c>
      <c r="C175" s="6">
        <v>3148</v>
      </c>
      <c r="D175" s="143" t="s">
        <v>1215</v>
      </c>
      <c r="E175" s="6" t="s">
        <v>940</v>
      </c>
      <c r="F175" s="124">
        <v>20</v>
      </c>
      <c r="G175" s="124">
        <v>14.45</v>
      </c>
      <c r="H175" s="136">
        <f t="shared" si="5"/>
        <v>289</v>
      </c>
    </row>
    <row r="176" spans="1:8" ht="25.5" x14ac:dyDescent="0.2">
      <c r="A176" s="123" t="s">
        <v>215</v>
      </c>
      <c r="B176" s="123" t="s">
        <v>938</v>
      </c>
      <c r="C176" s="6">
        <v>11731</v>
      </c>
      <c r="D176" s="143" t="s">
        <v>1216</v>
      </c>
      <c r="E176" s="6" t="s">
        <v>940</v>
      </c>
      <c r="F176" s="124">
        <v>3</v>
      </c>
      <c r="G176" s="124">
        <v>13.44</v>
      </c>
      <c r="H176" s="136">
        <f t="shared" si="5"/>
        <v>40.32</v>
      </c>
    </row>
    <row r="177" spans="1:8" ht="25.5" x14ac:dyDescent="0.2">
      <c r="A177" s="123" t="s">
        <v>1217</v>
      </c>
      <c r="B177" s="123" t="s">
        <v>938</v>
      </c>
      <c r="C177" s="6">
        <v>11732</v>
      </c>
      <c r="D177" s="143" t="s">
        <v>1218</v>
      </c>
      <c r="E177" s="6" t="s">
        <v>940</v>
      </c>
      <c r="F177" s="124">
        <v>3</v>
      </c>
      <c r="G177" s="124">
        <v>35.229999999999997</v>
      </c>
      <c r="H177" s="136">
        <f t="shared" si="5"/>
        <v>105.69</v>
      </c>
    </row>
    <row r="178" spans="1:8" ht="25.5" x14ac:dyDescent="0.2">
      <c r="A178" s="123" t="s">
        <v>1219</v>
      </c>
      <c r="B178" s="123" t="s">
        <v>938</v>
      </c>
      <c r="C178" s="6">
        <v>11244</v>
      </c>
      <c r="D178" s="143" t="s">
        <v>1220</v>
      </c>
      <c r="E178" s="6" t="s">
        <v>940</v>
      </c>
      <c r="F178" s="124">
        <v>1</v>
      </c>
      <c r="G178" s="124">
        <v>285</v>
      </c>
      <c r="H178" s="136">
        <f t="shared" si="5"/>
        <v>285</v>
      </c>
    </row>
    <row r="179" spans="1:8" ht="38.25" x14ac:dyDescent="0.2">
      <c r="A179" s="123" t="s">
        <v>1221</v>
      </c>
      <c r="B179" s="123" t="s">
        <v>938</v>
      </c>
      <c r="C179" s="6">
        <v>11245</v>
      </c>
      <c r="D179" s="143" t="s">
        <v>1222</v>
      </c>
      <c r="E179" s="6" t="s">
        <v>940</v>
      </c>
      <c r="F179" s="124">
        <v>1</v>
      </c>
      <c r="G179" s="124">
        <v>394.19</v>
      </c>
      <c r="H179" s="136">
        <f t="shared" si="5"/>
        <v>394.19</v>
      </c>
    </row>
    <row r="180" spans="1:8" ht="25.5" x14ac:dyDescent="0.2">
      <c r="A180" s="123" t="s">
        <v>1223</v>
      </c>
      <c r="B180" s="123" t="s">
        <v>938</v>
      </c>
      <c r="C180" s="87">
        <v>11235</v>
      </c>
      <c r="D180" s="143" t="s">
        <v>1224</v>
      </c>
      <c r="E180" s="6" t="s">
        <v>940</v>
      </c>
      <c r="F180" s="124">
        <v>1</v>
      </c>
      <c r="G180" s="92">
        <v>217.48</v>
      </c>
      <c r="H180" s="136">
        <f t="shared" si="5"/>
        <v>217.48</v>
      </c>
    </row>
    <row r="181" spans="1:8" ht="25.5" x14ac:dyDescent="0.2">
      <c r="A181" s="123" t="s">
        <v>1225</v>
      </c>
      <c r="B181" s="123" t="s">
        <v>938</v>
      </c>
      <c r="C181" s="87">
        <v>11236</v>
      </c>
      <c r="D181" s="143" t="s">
        <v>1226</v>
      </c>
      <c r="E181" s="91" t="s">
        <v>940</v>
      </c>
      <c r="F181" s="92">
        <v>1</v>
      </c>
      <c r="G181" s="92">
        <v>276.39</v>
      </c>
      <c r="H181" s="136">
        <f t="shared" si="5"/>
        <v>276.39</v>
      </c>
    </row>
    <row r="182" spans="1:8" ht="25.5" x14ac:dyDescent="0.2">
      <c r="A182" s="123" t="s">
        <v>1227</v>
      </c>
      <c r="B182" s="123" t="s">
        <v>1189</v>
      </c>
      <c r="C182" s="47">
        <v>31043</v>
      </c>
      <c r="D182" s="150" t="s">
        <v>1228</v>
      </c>
      <c r="E182" s="90" t="s">
        <v>940</v>
      </c>
      <c r="F182" s="93">
        <v>2</v>
      </c>
      <c r="G182" s="93">
        <v>78.56</v>
      </c>
      <c r="H182" s="136">
        <f t="shared" si="5"/>
        <v>157.12</v>
      </c>
    </row>
    <row r="183" spans="1:8" ht="25.5" x14ac:dyDescent="0.2">
      <c r="A183" s="123" t="s">
        <v>1229</v>
      </c>
      <c r="B183" s="123" t="s">
        <v>1189</v>
      </c>
      <c r="C183" s="47">
        <v>36535</v>
      </c>
      <c r="D183" s="150" t="s">
        <v>1230</v>
      </c>
      <c r="E183" s="90" t="s">
        <v>940</v>
      </c>
      <c r="F183" s="93">
        <v>2</v>
      </c>
      <c r="G183" s="93">
        <v>130</v>
      </c>
      <c r="H183" s="136">
        <f t="shared" si="5"/>
        <v>260</v>
      </c>
    </row>
    <row r="184" spans="1:8" ht="25.5" x14ac:dyDescent="0.2">
      <c r="A184" s="123" t="s">
        <v>1231</v>
      </c>
      <c r="B184" s="123" t="s">
        <v>1189</v>
      </c>
      <c r="C184" s="47">
        <v>36536</v>
      </c>
      <c r="D184" s="150" t="s">
        <v>1232</v>
      </c>
      <c r="E184" s="90" t="s">
        <v>940</v>
      </c>
      <c r="F184" s="93">
        <v>2</v>
      </c>
      <c r="G184" s="93">
        <v>65.05</v>
      </c>
      <c r="H184" s="136">
        <f t="shared" si="5"/>
        <v>130.1</v>
      </c>
    </row>
    <row r="185" spans="1:8" ht="25.5" x14ac:dyDescent="0.2">
      <c r="A185" s="123" t="s">
        <v>1233</v>
      </c>
      <c r="B185" s="123" t="s">
        <v>1189</v>
      </c>
      <c r="C185" s="47">
        <v>36578</v>
      </c>
      <c r="D185" s="150" t="s">
        <v>1234</v>
      </c>
      <c r="E185" s="90" t="s">
        <v>940</v>
      </c>
      <c r="F185" s="93">
        <v>2</v>
      </c>
      <c r="G185" s="93">
        <v>50.63</v>
      </c>
      <c r="H185" s="136">
        <f t="shared" si="5"/>
        <v>101.26</v>
      </c>
    </row>
    <row r="186" spans="1:8" ht="25.5" x14ac:dyDescent="0.2">
      <c r="A186" s="123" t="s">
        <v>1235</v>
      </c>
      <c r="B186" s="123" t="s">
        <v>1187</v>
      </c>
      <c r="C186" s="25">
        <v>4</v>
      </c>
      <c r="D186" s="151" t="s">
        <v>1236</v>
      </c>
      <c r="E186" s="128" t="s">
        <v>940</v>
      </c>
      <c r="F186" s="94">
        <v>2</v>
      </c>
      <c r="G186" s="94">
        <v>21.6</v>
      </c>
      <c r="H186" s="136">
        <f t="shared" si="5"/>
        <v>43.2</v>
      </c>
    </row>
    <row r="187" spans="1:8" x14ac:dyDescent="0.2">
      <c r="A187" s="123" t="s">
        <v>1237</v>
      </c>
      <c r="B187" s="123" t="s">
        <v>938</v>
      </c>
      <c r="C187" s="87">
        <v>10426</v>
      </c>
      <c r="D187" s="152" t="s">
        <v>1238</v>
      </c>
      <c r="E187" s="91" t="s">
        <v>940</v>
      </c>
      <c r="F187" s="92">
        <v>1</v>
      </c>
      <c r="G187" s="92">
        <v>187.76</v>
      </c>
      <c r="H187" s="136">
        <f t="shared" si="5"/>
        <v>187.76</v>
      </c>
    </row>
    <row r="188" spans="1:8" ht="38.25" x14ac:dyDescent="0.2">
      <c r="A188" s="123" t="s">
        <v>1239</v>
      </c>
      <c r="B188" s="123" t="s">
        <v>938</v>
      </c>
      <c r="C188" s="87">
        <v>10427</v>
      </c>
      <c r="D188" s="152" t="s">
        <v>1240</v>
      </c>
      <c r="E188" s="91" t="s">
        <v>940</v>
      </c>
      <c r="F188" s="92">
        <v>1</v>
      </c>
      <c r="G188" s="92">
        <v>489.95</v>
      </c>
      <c r="H188" s="136">
        <f t="shared" si="5"/>
        <v>489.95</v>
      </c>
    </row>
    <row r="189" spans="1:8" ht="25.5" x14ac:dyDescent="0.2">
      <c r="A189" s="123" t="s">
        <v>1241</v>
      </c>
      <c r="B189" s="123" t="s">
        <v>938</v>
      </c>
      <c r="C189" s="87">
        <v>37458</v>
      </c>
      <c r="D189" s="152" t="s">
        <v>1242</v>
      </c>
      <c r="E189" s="91" t="s">
        <v>1165</v>
      </c>
      <c r="F189" s="92">
        <v>10</v>
      </c>
      <c r="G189" s="92">
        <v>5.9</v>
      </c>
      <c r="H189" s="136">
        <f t="shared" si="5"/>
        <v>59</v>
      </c>
    </row>
    <row r="190" spans="1:8" ht="25.5" x14ac:dyDescent="0.2">
      <c r="A190" s="123" t="s">
        <v>1243</v>
      </c>
      <c r="B190" s="123" t="s">
        <v>938</v>
      </c>
      <c r="C190" s="87">
        <v>37462</v>
      </c>
      <c r="D190" s="152" t="s">
        <v>1244</v>
      </c>
      <c r="E190" s="91" t="s">
        <v>1165</v>
      </c>
      <c r="F190" s="92">
        <v>10</v>
      </c>
      <c r="G190" s="92">
        <v>14.74</v>
      </c>
      <c r="H190" s="136">
        <f t="shared" si="5"/>
        <v>147.4</v>
      </c>
    </row>
    <row r="191" spans="1:8" x14ac:dyDescent="0.2">
      <c r="A191" s="123" t="s">
        <v>1245</v>
      </c>
      <c r="B191" s="123" t="s">
        <v>938</v>
      </c>
      <c r="C191" s="87">
        <v>4823</v>
      </c>
      <c r="D191" s="152" t="s">
        <v>1246</v>
      </c>
      <c r="E191" s="91" t="s">
        <v>1247</v>
      </c>
      <c r="F191" s="92">
        <v>5</v>
      </c>
      <c r="G191" s="92">
        <v>35.630000000000003</v>
      </c>
      <c r="H191" s="136">
        <f t="shared" si="5"/>
        <v>178.15</v>
      </c>
    </row>
    <row r="192" spans="1:8" ht="25.5" x14ac:dyDescent="0.2">
      <c r="A192" s="123" t="s">
        <v>1248</v>
      </c>
      <c r="B192" s="123" t="s">
        <v>938</v>
      </c>
      <c r="C192" s="87">
        <v>10432</v>
      </c>
      <c r="D192" s="152" t="s">
        <v>1249</v>
      </c>
      <c r="E192" s="91" t="s">
        <v>940</v>
      </c>
      <c r="F192" s="92">
        <v>1</v>
      </c>
      <c r="G192" s="92">
        <v>366.32</v>
      </c>
      <c r="H192" s="136">
        <f t="shared" si="5"/>
        <v>366.32</v>
      </c>
    </row>
    <row r="193" spans="1:8" ht="38.25" x14ac:dyDescent="0.2">
      <c r="A193" s="123" t="s">
        <v>1250</v>
      </c>
      <c r="B193" s="123" t="s">
        <v>938</v>
      </c>
      <c r="C193" s="87">
        <v>44020</v>
      </c>
      <c r="D193" s="152" t="s">
        <v>1251</v>
      </c>
      <c r="E193" s="91" t="s">
        <v>940</v>
      </c>
      <c r="F193" s="92">
        <v>1</v>
      </c>
      <c r="G193" s="92">
        <v>914.27</v>
      </c>
      <c r="H193" s="136">
        <f t="shared" si="5"/>
        <v>914.27</v>
      </c>
    </row>
    <row r="194" spans="1:8" ht="38.25" x14ac:dyDescent="0.2">
      <c r="A194" s="123" t="s">
        <v>1252</v>
      </c>
      <c r="B194" s="123" t="s">
        <v>938</v>
      </c>
      <c r="C194" s="87">
        <v>11955</v>
      </c>
      <c r="D194" s="144" t="s">
        <v>1253</v>
      </c>
      <c r="E194" s="91" t="s">
        <v>940</v>
      </c>
      <c r="F194" s="92">
        <v>8</v>
      </c>
      <c r="G194" s="92">
        <v>4.9800000000000004</v>
      </c>
      <c r="H194" s="136">
        <f t="shared" si="5"/>
        <v>39.840000000000003</v>
      </c>
    </row>
    <row r="195" spans="1:8" ht="38.25" x14ac:dyDescent="0.2">
      <c r="A195" s="123" t="s">
        <v>1254</v>
      </c>
      <c r="B195" s="123" t="s">
        <v>938</v>
      </c>
      <c r="C195" s="87">
        <v>20078</v>
      </c>
      <c r="D195" s="144" t="s">
        <v>1255</v>
      </c>
      <c r="E195" s="91" t="s">
        <v>940</v>
      </c>
      <c r="F195" s="92">
        <v>4</v>
      </c>
      <c r="G195" s="92">
        <v>26.45</v>
      </c>
      <c r="H195" s="136">
        <f t="shared" si="5"/>
        <v>105.8</v>
      </c>
    </row>
    <row r="196" spans="1:8" ht="25.5" x14ac:dyDescent="0.2">
      <c r="A196" s="123" t="s">
        <v>1256</v>
      </c>
      <c r="B196" s="123" t="s">
        <v>1189</v>
      </c>
      <c r="C196" s="47">
        <v>77208</v>
      </c>
      <c r="D196" s="150" t="s">
        <v>1257</v>
      </c>
      <c r="E196" s="90" t="s">
        <v>940</v>
      </c>
      <c r="F196" s="93">
        <v>1</v>
      </c>
      <c r="G196" s="93">
        <v>170.9</v>
      </c>
      <c r="H196" s="136">
        <f t="shared" si="5"/>
        <v>170.9</v>
      </c>
    </row>
    <row r="197" spans="1:8" x14ac:dyDescent="0.2">
      <c r="A197" s="123" t="s">
        <v>1258</v>
      </c>
      <c r="B197" s="123" t="s">
        <v>1189</v>
      </c>
      <c r="C197" s="47">
        <v>43704</v>
      </c>
      <c r="D197" s="150" t="s">
        <v>1259</v>
      </c>
      <c r="E197" s="90" t="s">
        <v>940</v>
      </c>
      <c r="F197" s="93">
        <v>1</v>
      </c>
      <c r="G197" s="93">
        <v>94.16</v>
      </c>
      <c r="H197" s="136">
        <f t="shared" si="5"/>
        <v>94.16</v>
      </c>
    </row>
    <row r="198" spans="1:8" ht="25.5" x14ac:dyDescent="0.2">
      <c r="A198" s="123" t="s">
        <v>1260</v>
      </c>
      <c r="B198" s="123" t="s">
        <v>938</v>
      </c>
      <c r="C198" s="87">
        <v>20043</v>
      </c>
      <c r="D198" s="152" t="s">
        <v>1261</v>
      </c>
      <c r="E198" s="91" t="s">
        <v>940</v>
      </c>
      <c r="F198" s="92">
        <v>1</v>
      </c>
      <c r="G198" s="92">
        <v>7.98</v>
      </c>
      <c r="H198" s="136">
        <f t="shared" si="5"/>
        <v>7.98</v>
      </c>
    </row>
    <row r="199" spans="1:8" x14ac:dyDescent="0.2">
      <c r="A199" s="123" t="s">
        <v>1262</v>
      </c>
      <c r="B199" s="123" t="s">
        <v>1187</v>
      </c>
      <c r="C199" s="25">
        <v>5</v>
      </c>
      <c r="D199" s="151" t="s">
        <v>1263</v>
      </c>
      <c r="E199" s="128" t="s">
        <v>940</v>
      </c>
      <c r="F199" s="94">
        <v>2</v>
      </c>
      <c r="G199" s="94">
        <v>78</v>
      </c>
      <c r="H199" s="136">
        <f t="shared" si="5"/>
        <v>156</v>
      </c>
    </row>
    <row r="200" spans="1:8" ht="25.5" x14ac:dyDescent="0.2">
      <c r="A200" s="123" t="s">
        <v>1264</v>
      </c>
      <c r="B200" s="123" t="s">
        <v>938</v>
      </c>
      <c r="C200" s="87">
        <v>20055</v>
      </c>
      <c r="D200" s="152" t="s">
        <v>1265</v>
      </c>
      <c r="E200" s="91" t="s">
        <v>940</v>
      </c>
      <c r="F200" s="92">
        <v>1</v>
      </c>
      <c r="G200" s="92">
        <v>52.7</v>
      </c>
      <c r="H200" s="136">
        <f t="shared" si="5"/>
        <v>52.7</v>
      </c>
    </row>
    <row r="201" spans="1:8" ht="25.5" x14ac:dyDescent="0.2">
      <c r="A201" s="123" t="s">
        <v>1266</v>
      </c>
      <c r="B201" s="123" t="s">
        <v>938</v>
      </c>
      <c r="C201" s="87">
        <v>11671</v>
      </c>
      <c r="D201" s="152" t="s">
        <v>1267</v>
      </c>
      <c r="E201" s="91" t="s">
        <v>940</v>
      </c>
      <c r="F201" s="92">
        <v>1</v>
      </c>
      <c r="G201" s="92">
        <v>113.08</v>
      </c>
      <c r="H201" s="136">
        <f t="shared" si="5"/>
        <v>113.08</v>
      </c>
    </row>
    <row r="202" spans="1:8" ht="25.5" x14ac:dyDescent="0.2">
      <c r="A202" s="123" t="s">
        <v>1268</v>
      </c>
      <c r="B202" s="123" t="s">
        <v>938</v>
      </c>
      <c r="C202" s="87">
        <v>6032</v>
      </c>
      <c r="D202" s="152" t="s">
        <v>1269</v>
      </c>
      <c r="E202" s="91" t="s">
        <v>940</v>
      </c>
      <c r="F202" s="92">
        <v>1</v>
      </c>
      <c r="G202" s="92">
        <v>32.299999999999997</v>
      </c>
      <c r="H202" s="136">
        <f t="shared" si="5"/>
        <v>32.299999999999997</v>
      </c>
    </row>
    <row r="203" spans="1:8" ht="25.5" x14ac:dyDescent="0.2">
      <c r="A203" s="123" t="s">
        <v>1270</v>
      </c>
      <c r="B203" s="123" t="s">
        <v>938</v>
      </c>
      <c r="C203" s="87">
        <v>11674</v>
      </c>
      <c r="D203" s="152" t="s">
        <v>1271</v>
      </c>
      <c r="E203" s="91" t="s">
        <v>940</v>
      </c>
      <c r="F203" s="92">
        <v>1</v>
      </c>
      <c r="G203" s="92">
        <v>32.75</v>
      </c>
      <c r="H203" s="136">
        <f t="shared" si="5"/>
        <v>32.75</v>
      </c>
    </row>
    <row r="204" spans="1:8" ht="25.5" x14ac:dyDescent="0.2">
      <c r="A204" s="123" t="s">
        <v>1272</v>
      </c>
      <c r="B204" s="123" t="s">
        <v>938</v>
      </c>
      <c r="C204" s="87">
        <v>11676</v>
      </c>
      <c r="D204" s="152" t="s">
        <v>1273</v>
      </c>
      <c r="E204" s="91" t="s">
        <v>940</v>
      </c>
      <c r="F204" s="92">
        <v>1</v>
      </c>
      <c r="G204" s="92">
        <v>69.540000000000006</v>
      </c>
      <c r="H204" s="136">
        <f t="shared" si="5"/>
        <v>69.540000000000006</v>
      </c>
    </row>
    <row r="205" spans="1:8" ht="25.5" x14ac:dyDescent="0.2">
      <c r="A205" s="123" t="s">
        <v>1274</v>
      </c>
      <c r="B205" s="123" t="s">
        <v>938</v>
      </c>
      <c r="C205" s="87">
        <v>11718</v>
      </c>
      <c r="D205" s="152" t="s">
        <v>1275</v>
      </c>
      <c r="E205" s="91" t="s">
        <v>940</v>
      </c>
      <c r="F205" s="92">
        <v>1</v>
      </c>
      <c r="G205" s="92">
        <v>23.79</v>
      </c>
      <c r="H205" s="136">
        <f t="shared" si="5"/>
        <v>23.79</v>
      </c>
    </row>
    <row r="206" spans="1:8" x14ac:dyDescent="0.2">
      <c r="A206" s="123" t="s">
        <v>1276</v>
      </c>
      <c r="B206" s="123" t="s">
        <v>938</v>
      </c>
      <c r="C206" s="87">
        <v>6016</v>
      </c>
      <c r="D206" s="152" t="s">
        <v>1277</v>
      </c>
      <c r="E206" s="91" t="s">
        <v>940</v>
      </c>
      <c r="F206" s="92">
        <v>1</v>
      </c>
      <c r="G206" s="92">
        <v>39.71</v>
      </c>
      <c r="H206" s="136">
        <f t="shared" si="5"/>
        <v>39.71</v>
      </c>
    </row>
    <row r="207" spans="1:8" ht="38.25" x14ac:dyDescent="0.2">
      <c r="A207" s="123" t="s">
        <v>1278</v>
      </c>
      <c r="B207" s="123" t="s">
        <v>938</v>
      </c>
      <c r="C207" s="87">
        <v>6015</v>
      </c>
      <c r="D207" s="152" t="s">
        <v>1279</v>
      </c>
      <c r="E207" s="91" t="s">
        <v>940</v>
      </c>
      <c r="F207" s="92">
        <v>1</v>
      </c>
      <c r="G207" s="92">
        <v>172.48</v>
      </c>
      <c r="H207" s="136">
        <f t="shared" si="5"/>
        <v>172.48</v>
      </c>
    </row>
    <row r="208" spans="1:8" ht="38.25" x14ac:dyDescent="0.2">
      <c r="A208" s="123" t="s">
        <v>1280</v>
      </c>
      <c r="B208" s="123" t="s">
        <v>938</v>
      </c>
      <c r="C208" s="87">
        <v>6006</v>
      </c>
      <c r="D208" s="152" t="s">
        <v>1281</v>
      </c>
      <c r="E208" s="91" t="s">
        <v>940</v>
      </c>
      <c r="F208" s="92">
        <v>1</v>
      </c>
      <c r="G208" s="92">
        <v>85.89</v>
      </c>
      <c r="H208" s="136">
        <f t="shared" si="5"/>
        <v>85.89</v>
      </c>
    </row>
    <row r="209" spans="1:8" ht="38.25" x14ac:dyDescent="0.2">
      <c r="A209" s="123" t="s">
        <v>1282</v>
      </c>
      <c r="B209" s="123" t="s">
        <v>938</v>
      </c>
      <c r="C209" s="87">
        <v>6005</v>
      </c>
      <c r="D209" s="152" t="s">
        <v>1283</v>
      </c>
      <c r="E209" s="91" t="s">
        <v>940</v>
      </c>
      <c r="F209" s="92">
        <v>1</v>
      </c>
      <c r="G209" s="92">
        <v>96.89</v>
      </c>
      <c r="H209" s="136">
        <f t="shared" si="5"/>
        <v>96.89</v>
      </c>
    </row>
    <row r="210" spans="1:8" ht="51" x14ac:dyDescent="0.2">
      <c r="A210" s="123" t="s">
        <v>1284</v>
      </c>
      <c r="B210" s="123" t="s">
        <v>938</v>
      </c>
      <c r="C210" s="87">
        <v>10904</v>
      </c>
      <c r="D210" s="102" t="s">
        <v>1942</v>
      </c>
      <c r="E210" s="128" t="s">
        <v>940</v>
      </c>
      <c r="F210" s="94">
        <v>1</v>
      </c>
      <c r="G210" s="94">
        <v>200</v>
      </c>
      <c r="H210" s="136">
        <f t="shared" si="5"/>
        <v>200</v>
      </c>
    </row>
    <row r="211" spans="1:8" ht="25.5" x14ac:dyDescent="0.2">
      <c r="A211" s="123" t="s">
        <v>1285</v>
      </c>
      <c r="B211" s="123" t="s">
        <v>938</v>
      </c>
      <c r="C211" s="87">
        <v>6136</v>
      </c>
      <c r="D211" s="153" t="s">
        <v>1286</v>
      </c>
      <c r="E211" s="129" t="s">
        <v>940</v>
      </c>
      <c r="F211" s="138">
        <v>2</v>
      </c>
      <c r="G211" s="138">
        <v>162.5</v>
      </c>
      <c r="H211" s="136">
        <f t="shared" si="5"/>
        <v>325</v>
      </c>
    </row>
    <row r="212" spans="1:8" ht="25.5" x14ac:dyDescent="0.2">
      <c r="A212" s="123" t="s">
        <v>1287</v>
      </c>
      <c r="B212" s="123" t="s">
        <v>938</v>
      </c>
      <c r="C212" s="87">
        <v>38637</v>
      </c>
      <c r="D212" s="151" t="s">
        <v>1288</v>
      </c>
      <c r="E212" s="128" t="s">
        <v>940</v>
      </c>
      <c r="F212" s="94">
        <v>2</v>
      </c>
      <c r="G212" s="94">
        <v>204.23</v>
      </c>
      <c r="H212" s="136">
        <f t="shared" si="5"/>
        <v>408.46</v>
      </c>
    </row>
    <row r="213" spans="1:8" ht="25.5" x14ac:dyDescent="0.2">
      <c r="A213" s="123" t="s">
        <v>1289</v>
      </c>
      <c r="B213" s="123" t="s">
        <v>938</v>
      </c>
      <c r="C213" s="87">
        <v>38638</v>
      </c>
      <c r="D213" s="151" t="s">
        <v>1290</v>
      </c>
      <c r="E213" s="128" t="s">
        <v>940</v>
      </c>
      <c r="F213" s="94">
        <v>2</v>
      </c>
      <c r="G213" s="94">
        <v>172.1</v>
      </c>
      <c r="H213" s="136">
        <f t="shared" si="5"/>
        <v>344.2</v>
      </c>
    </row>
    <row r="214" spans="1:8" ht="38.25" x14ac:dyDescent="0.2">
      <c r="A214" s="123" t="s">
        <v>1291</v>
      </c>
      <c r="B214" s="123" t="s">
        <v>938</v>
      </c>
      <c r="C214" s="87">
        <v>44945</v>
      </c>
      <c r="D214" s="151" t="s">
        <v>1292</v>
      </c>
      <c r="E214" s="128" t="s">
        <v>940</v>
      </c>
      <c r="F214" s="94">
        <v>1</v>
      </c>
      <c r="G214" s="94">
        <v>8.4499999999999993</v>
      </c>
      <c r="H214" s="136">
        <f t="shared" ref="H214:H236" si="6">F214*G214</f>
        <v>8.4499999999999993</v>
      </c>
    </row>
    <row r="215" spans="1:8" x14ac:dyDescent="0.2">
      <c r="A215" s="123" t="s">
        <v>1293</v>
      </c>
      <c r="B215" s="123" t="s">
        <v>938</v>
      </c>
      <c r="C215" s="87">
        <v>20262</v>
      </c>
      <c r="D215" s="151" t="s">
        <v>1294</v>
      </c>
      <c r="E215" s="128" t="s">
        <v>940</v>
      </c>
      <c r="F215" s="94">
        <v>3</v>
      </c>
      <c r="G215" s="94">
        <v>15.47</v>
      </c>
      <c r="H215" s="136">
        <f t="shared" si="6"/>
        <v>46.410000000000004</v>
      </c>
    </row>
    <row r="216" spans="1:8" x14ac:dyDescent="0.2">
      <c r="A216" s="123" t="s">
        <v>1295</v>
      </c>
      <c r="B216" s="123" t="s">
        <v>938</v>
      </c>
      <c r="C216" s="87">
        <v>20271</v>
      </c>
      <c r="D216" s="152" t="s">
        <v>1296</v>
      </c>
      <c r="E216" s="91" t="s">
        <v>940</v>
      </c>
      <c r="F216" s="92">
        <v>1</v>
      </c>
      <c r="G216" s="92">
        <v>548.85</v>
      </c>
      <c r="H216" s="136">
        <f t="shared" si="6"/>
        <v>548.85</v>
      </c>
    </row>
    <row r="217" spans="1:8" ht="25.5" x14ac:dyDescent="0.2">
      <c r="A217" s="123" t="s">
        <v>1297</v>
      </c>
      <c r="B217" s="123" t="s">
        <v>938</v>
      </c>
      <c r="C217" s="87">
        <v>11762</v>
      </c>
      <c r="D217" s="152" t="s">
        <v>1298</v>
      </c>
      <c r="E217" s="91" t="s">
        <v>940</v>
      </c>
      <c r="F217" s="92">
        <v>2</v>
      </c>
      <c r="G217" s="92">
        <v>135.91</v>
      </c>
      <c r="H217" s="136">
        <f t="shared" si="6"/>
        <v>271.82</v>
      </c>
    </row>
    <row r="218" spans="1:8" ht="25.5" x14ac:dyDescent="0.2">
      <c r="A218" s="123" t="s">
        <v>1299</v>
      </c>
      <c r="B218" s="123" t="s">
        <v>938</v>
      </c>
      <c r="C218" s="87">
        <v>13417</v>
      </c>
      <c r="D218" s="152" t="s">
        <v>1300</v>
      </c>
      <c r="E218" s="91" t="s">
        <v>940</v>
      </c>
      <c r="F218" s="92">
        <v>2</v>
      </c>
      <c r="G218" s="92">
        <v>81.540000000000006</v>
      </c>
      <c r="H218" s="136">
        <f t="shared" si="6"/>
        <v>163.08000000000001</v>
      </c>
    </row>
    <row r="219" spans="1:8" ht="63.75" x14ac:dyDescent="0.2">
      <c r="A219" s="123" t="s">
        <v>1301</v>
      </c>
      <c r="B219" s="123" t="s">
        <v>938</v>
      </c>
      <c r="C219" s="87">
        <v>36796</v>
      </c>
      <c r="D219" s="143" t="s">
        <v>1302</v>
      </c>
      <c r="E219" s="91" t="s">
        <v>940</v>
      </c>
      <c r="F219" s="92">
        <v>3</v>
      </c>
      <c r="G219" s="92">
        <v>128.58000000000001</v>
      </c>
      <c r="H219" s="136">
        <f t="shared" si="6"/>
        <v>385.74</v>
      </c>
    </row>
    <row r="220" spans="1:8" ht="38.25" x14ac:dyDescent="0.2">
      <c r="A220" s="123" t="s">
        <v>1303</v>
      </c>
      <c r="B220" s="123" t="s">
        <v>938</v>
      </c>
      <c r="C220" s="87">
        <v>36792</v>
      </c>
      <c r="D220" s="152" t="s">
        <v>1304</v>
      </c>
      <c r="E220" s="91" t="s">
        <v>940</v>
      </c>
      <c r="F220" s="92">
        <v>1</v>
      </c>
      <c r="G220" s="92">
        <v>162.88</v>
      </c>
      <c r="H220" s="136">
        <f t="shared" si="6"/>
        <v>162.88</v>
      </c>
    </row>
    <row r="221" spans="1:8" ht="51" x14ac:dyDescent="0.2">
      <c r="A221" s="123" t="s">
        <v>1305</v>
      </c>
      <c r="B221" s="123" t="s">
        <v>1189</v>
      </c>
      <c r="C221" s="47">
        <v>3913</v>
      </c>
      <c r="D221" s="150" t="s">
        <v>1306</v>
      </c>
      <c r="E221" s="90" t="s">
        <v>940</v>
      </c>
      <c r="F221" s="93">
        <v>1</v>
      </c>
      <c r="G221" s="93">
        <v>446.9</v>
      </c>
      <c r="H221" s="136">
        <f t="shared" si="6"/>
        <v>446.9</v>
      </c>
    </row>
    <row r="222" spans="1:8" ht="38.25" x14ac:dyDescent="0.2">
      <c r="A222" s="123" t="s">
        <v>1307</v>
      </c>
      <c r="B222" s="123" t="s">
        <v>1189</v>
      </c>
      <c r="C222" s="47">
        <v>708</v>
      </c>
      <c r="D222" s="154" t="s">
        <v>1308</v>
      </c>
      <c r="E222" s="90" t="s">
        <v>940</v>
      </c>
      <c r="F222" s="93">
        <v>1</v>
      </c>
      <c r="G222" s="93">
        <v>305.89999999999998</v>
      </c>
      <c r="H222" s="136">
        <f t="shared" si="6"/>
        <v>305.89999999999998</v>
      </c>
    </row>
    <row r="223" spans="1:8" ht="25.5" x14ac:dyDescent="0.2">
      <c r="A223" s="123" t="s">
        <v>1309</v>
      </c>
      <c r="B223" s="123" t="s">
        <v>938</v>
      </c>
      <c r="C223" s="87">
        <v>11825</v>
      </c>
      <c r="D223" s="151" t="s">
        <v>1310</v>
      </c>
      <c r="E223" s="91" t="s">
        <v>940</v>
      </c>
      <c r="F223" s="92">
        <v>1</v>
      </c>
      <c r="G223" s="92">
        <v>215.16</v>
      </c>
      <c r="H223" s="136">
        <f t="shared" si="6"/>
        <v>215.16</v>
      </c>
    </row>
    <row r="224" spans="1:8" ht="25.5" x14ac:dyDescent="0.2">
      <c r="A224" s="123" t="s">
        <v>1311</v>
      </c>
      <c r="B224" s="123" t="s">
        <v>938</v>
      </c>
      <c r="C224" s="87">
        <v>11764</v>
      </c>
      <c r="D224" s="151" t="s">
        <v>1312</v>
      </c>
      <c r="E224" s="91" t="s">
        <v>940</v>
      </c>
      <c r="F224" s="92">
        <v>1</v>
      </c>
      <c r="G224" s="92">
        <v>366.45</v>
      </c>
      <c r="H224" s="136">
        <f t="shared" si="6"/>
        <v>366.45</v>
      </c>
    </row>
    <row r="225" spans="1:8" ht="25.5" x14ac:dyDescent="0.2">
      <c r="A225" s="123" t="s">
        <v>1313</v>
      </c>
      <c r="B225" s="123" t="s">
        <v>938</v>
      </c>
      <c r="C225" s="87">
        <v>11767</v>
      </c>
      <c r="D225" s="151" t="s">
        <v>1314</v>
      </c>
      <c r="E225" s="91" t="s">
        <v>940</v>
      </c>
      <c r="F225" s="92">
        <v>1</v>
      </c>
      <c r="G225" s="92">
        <v>573.03</v>
      </c>
      <c r="H225" s="136">
        <f t="shared" si="6"/>
        <v>573.03</v>
      </c>
    </row>
    <row r="226" spans="1:8" ht="25.5" x14ac:dyDescent="0.2">
      <c r="A226" s="123" t="s">
        <v>1315</v>
      </c>
      <c r="B226" s="123" t="s">
        <v>938</v>
      </c>
      <c r="C226" s="87">
        <v>11763</v>
      </c>
      <c r="D226" s="151" t="s">
        <v>1316</v>
      </c>
      <c r="E226" s="91" t="s">
        <v>940</v>
      </c>
      <c r="F226" s="92">
        <v>1</v>
      </c>
      <c r="G226" s="92">
        <v>446.64</v>
      </c>
      <c r="H226" s="136">
        <f t="shared" si="6"/>
        <v>446.64</v>
      </c>
    </row>
    <row r="227" spans="1:8" ht="25.5" x14ac:dyDescent="0.2">
      <c r="A227" s="123" t="s">
        <v>1317</v>
      </c>
      <c r="B227" s="123" t="s">
        <v>938</v>
      </c>
      <c r="C227" s="87">
        <v>7603</v>
      </c>
      <c r="D227" s="151" t="s">
        <v>1318</v>
      </c>
      <c r="E227" s="91" t="s">
        <v>940</v>
      </c>
      <c r="F227" s="92">
        <v>1</v>
      </c>
      <c r="G227" s="92">
        <v>33.89</v>
      </c>
      <c r="H227" s="136">
        <f t="shared" si="6"/>
        <v>33.89</v>
      </c>
    </row>
    <row r="228" spans="1:8" ht="25.5" x14ac:dyDescent="0.2">
      <c r="A228" s="123" t="s">
        <v>1319</v>
      </c>
      <c r="B228" s="123" t="s">
        <v>938</v>
      </c>
      <c r="C228" s="87">
        <v>12613</v>
      </c>
      <c r="D228" s="152" t="s">
        <v>1320</v>
      </c>
      <c r="E228" s="91" t="s">
        <v>940</v>
      </c>
      <c r="F228" s="92">
        <v>5</v>
      </c>
      <c r="G228" s="92">
        <v>26.45</v>
      </c>
      <c r="H228" s="136">
        <f t="shared" si="6"/>
        <v>132.25</v>
      </c>
    </row>
    <row r="229" spans="1:8" ht="38.25" x14ac:dyDescent="0.2">
      <c r="A229" s="123" t="s">
        <v>1321</v>
      </c>
      <c r="B229" s="123" t="s">
        <v>938</v>
      </c>
      <c r="C229" s="87">
        <v>21112</v>
      </c>
      <c r="D229" s="152" t="s">
        <v>1322</v>
      </c>
      <c r="E229" s="91" t="s">
        <v>940</v>
      </c>
      <c r="F229" s="92">
        <v>1</v>
      </c>
      <c r="G229" s="92">
        <v>297.62</v>
      </c>
      <c r="H229" s="136">
        <f t="shared" si="6"/>
        <v>297.62</v>
      </c>
    </row>
    <row r="230" spans="1:8" ht="38.25" x14ac:dyDescent="0.2">
      <c r="A230" s="123" t="s">
        <v>1323</v>
      </c>
      <c r="B230" s="123" t="s">
        <v>938</v>
      </c>
      <c r="C230" s="87">
        <v>10228</v>
      </c>
      <c r="D230" s="152" t="s">
        <v>1324</v>
      </c>
      <c r="E230" s="91" t="s">
        <v>940</v>
      </c>
      <c r="F230" s="92">
        <v>1</v>
      </c>
      <c r="G230" s="92">
        <v>345.75</v>
      </c>
      <c r="H230" s="136">
        <f t="shared" si="6"/>
        <v>345.75</v>
      </c>
    </row>
    <row r="231" spans="1:8" ht="38.25" x14ac:dyDescent="0.2">
      <c r="A231" s="123" t="s">
        <v>1325</v>
      </c>
      <c r="B231" s="123" t="s">
        <v>938</v>
      </c>
      <c r="C231" s="87">
        <v>11781</v>
      </c>
      <c r="D231" s="152" t="s">
        <v>1326</v>
      </c>
      <c r="E231" s="91" t="s">
        <v>940</v>
      </c>
      <c r="F231" s="92">
        <v>1</v>
      </c>
      <c r="G231" s="92">
        <v>280.10000000000002</v>
      </c>
      <c r="H231" s="136">
        <f t="shared" si="6"/>
        <v>280.10000000000002</v>
      </c>
    </row>
    <row r="232" spans="1:8" ht="51" x14ac:dyDescent="0.2">
      <c r="A232" s="123" t="s">
        <v>1327</v>
      </c>
      <c r="B232" s="123" t="s">
        <v>938</v>
      </c>
      <c r="C232" s="87">
        <v>10230</v>
      </c>
      <c r="D232" s="152" t="s">
        <v>1328</v>
      </c>
      <c r="E232" s="91" t="s">
        <v>940</v>
      </c>
      <c r="F232" s="92">
        <v>1</v>
      </c>
      <c r="G232" s="92">
        <v>864.29</v>
      </c>
      <c r="H232" s="136">
        <f t="shared" si="6"/>
        <v>864.29</v>
      </c>
    </row>
    <row r="233" spans="1:8" ht="25.5" x14ac:dyDescent="0.2">
      <c r="A233" s="123" t="s">
        <v>1329</v>
      </c>
      <c r="B233" s="123"/>
      <c r="C233" s="47" t="s">
        <v>1330</v>
      </c>
      <c r="D233" s="150" t="s">
        <v>1331</v>
      </c>
      <c r="E233" s="90" t="s">
        <v>940</v>
      </c>
      <c r="F233" s="93">
        <v>2</v>
      </c>
      <c r="G233" s="93">
        <v>44</v>
      </c>
      <c r="H233" s="136">
        <f t="shared" si="6"/>
        <v>88</v>
      </c>
    </row>
    <row r="234" spans="1:8" ht="25.5" x14ac:dyDescent="0.2">
      <c r="A234" s="123" t="s">
        <v>1332</v>
      </c>
      <c r="B234" s="123" t="s">
        <v>938</v>
      </c>
      <c r="C234" s="87">
        <v>6157</v>
      </c>
      <c r="D234" s="152" t="s">
        <v>1333</v>
      </c>
      <c r="E234" s="91" t="s">
        <v>940</v>
      </c>
      <c r="F234" s="92">
        <v>1</v>
      </c>
      <c r="G234" s="92">
        <v>55.49</v>
      </c>
      <c r="H234" s="136">
        <f t="shared" si="6"/>
        <v>55.49</v>
      </c>
    </row>
    <row r="235" spans="1:8" x14ac:dyDescent="0.2">
      <c r="A235" s="123" t="s">
        <v>1334</v>
      </c>
      <c r="B235" s="123" t="s">
        <v>938</v>
      </c>
      <c r="C235" s="87">
        <v>38643</v>
      </c>
      <c r="D235" s="152" t="s">
        <v>1335</v>
      </c>
      <c r="E235" s="91" t="s">
        <v>940</v>
      </c>
      <c r="F235" s="92">
        <v>5</v>
      </c>
      <c r="G235" s="92">
        <v>40.619999999999997</v>
      </c>
      <c r="H235" s="136">
        <f t="shared" si="6"/>
        <v>203.1</v>
      </c>
    </row>
    <row r="236" spans="1:8" x14ac:dyDescent="0.2">
      <c r="A236" s="123" t="s">
        <v>1336</v>
      </c>
      <c r="B236" s="123" t="s">
        <v>938</v>
      </c>
      <c r="C236" s="87">
        <v>11748</v>
      </c>
      <c r="D236" s="152" t="s">
        <v>1337</v>
      </c>
      <c r="E236" s="91" t="s">
        <v>940</v>
      </c>
      <c r="F236" s="92">
        <v>1</v>
      </c>
      <c r="G236" s="92">
        <v>56.44</v>
      </c>
      <c r="H236" s="136">
        <f t="shared" si="6"/>
        <v>56.44</v>
      </c>
    </row>
    <row r="237" spans="1:8" x14ac:dyDescent="0.2">
      <c r="A237" s="390" t="s">
        <v>1941</v>
      </c>
      <c r="B237" s="391"/>
      <c r="C237" s="391"/>
      <c r="D237" s="391"/>
      <c r="E237" s="391"/>
      <c r="F237" s="391"/>
      <c r="G237" s="392"/>
      <c r="H237" s="142">
        <f>SUM(H150:H236)</f>
        <v>19576.759999999991</v>
      </c>
    </row>
    <row r="238" spans="1:8" x14ac:dyDescent="0.2">
      <c r="A238" s="126" t="s">
        <v>1943</v>
      </c>
      <c r="B238" s="384" t="s">
        <v>1338</v>
      </c>
      <c r="C238" s="385"/>
      <c r="D238" s="385"/>
      <c r="E238" s="385"/>
      <c r="F238" s="385"/>
      <c r="G238" s="385"/>
      <c r="H238" s="385"/>
    </row>
    <row r="239" spans="1:8" ht="51" x14ac:dyDescent="0.2">
      <c r="A239" s="133" t="s">
        <v>232</v>
      </c>
      <c r="B239" s="133" t="s">
        <v>1187</v>
      </c>
      <c r="C239" s="47">
        <v>9</v>
      </c>
      <c r="D239" s="150" t="s">
        <v>1339</v>
      </c>
      <c r="E239" s="90" t="s">
        <v>1206</v>
      </c>
      <c r="F239" s="88">
        <v>1</v>
      </c>
      <c r="G239" s="93">
        <v>80.849999999999994</v>
      </c>
      <c r="H239" s="89">
        <f>G239*F239</f>
        <v>80.849999999999994</v>
      </c>
    </row>
    <row r="240" spans="1:8" ht="25.5" x14ac:dyDescent="0.2">
      <c r="A240" s="133" t="s">
        <v>233</v>
      </c>
      <c r="B240" s="133" t="s">
        <v>1189</v>
      </c>
      <c r="C240" s="47">
        <v>4039</v>
      </c>
      <c r="D240" s="150" t="s">
        <v>1340</v>
      </c>
      <c r="E240" s="90" t="s">
        <v>1206</v>
      </c>
      <c r="F240" s="88">
        <v>1</v>
      </c>
      <c r="G240" s="93">
        <v>65.55</v>
      </c>
      <c r="H240" s="89">
        <f>G240*F240</f>
        <v>65.55</v>
      </c>
    </row>
    <row r="241" spans="1:8" ht="38.25" x14ac:dyDescent="0.2">
      <c r="A241" s="133" t="s">
        <v>234</v>
      </c>
      <c r="B241" s="133" t="s">
        <v>1189</v>
      </c>
      <c r="C241" s="47">
        <v>43951</v>
      </c>
      <c r="D241" s="150" t="s">
        <v>1341</v>
      </c>
      <c r="E241" s="90" t="s">
        <v>940</v>
      </c>
      <c r="F241" s="88">
        <v>1</v>
      </c>
      <c r="G241" s="93">
        <v>279.89999999999998</v>
      </c>
      <c r="H241" s="89">
        <f>G241*F241</f>
        <v>279.89999999999998</v>
      </c>
    </row>
    <row r="242" spans="1:8" ht="25.5" x14ac:dyDescent="0.2">
      <c r="A242" s="133" t="s">
        <v>235</v>
      </c>
      <c r="B242" s="133" t="s">
        <v>1187</v>
      </c>
      <c r="C242" s="47">
        <v>10</v>
      </c>
      <c r="D242" s="150" t="s">
        <v>1342</v>
      </c>
      <c r="E242" s="90" t="s">
        <v>1206</v>
      </c>
      <c r="F242" s="93">
        <v>1</v>
      </c>
      <c r="G242" s="93">
        <v>125.3</v>
      </c>
      <c r="H242" s="89">
        <f>G242*F242</f>
        <v>125.3</v>
      </c>
    </row>
    <row r="243" spans="1:8" x14ac:dyDescent="0.2">
      <c r="A243" s="393" t="s">
        <v>1944</v>
      </c>
      <c r="B243" s="394"/>
      <c r="C243" s="394"/>
      <c r="D243" s="394"/>
      <c r="E243" s="394"/>
      <c r="F243" s="394"/>
      <c r="G243" s="395"/>
      <c r="H243" s="142">
        <f>SUM(H239:H242)</f>
        <v>551.59999999999991</v>
      </c>
    </row>
    <row r="244" spans="1:8" x14ac:dyDescent="0.2">
      <c r="A244" s="126" t="s">
        <v>1946</v>
      </c>
      <c r="B244" s="384" t="s">
        <v>1343</v>
      </c>
      <c r="C244" s="385"/>
      <c r="D244" s="385"/>
      <c r="E244" s="385"/>
      <c r="F244" s="385"/>
      <c r="G244" s="385"/>
      <c r="H244" s="385"/>
    </row>
    <row r="245" spans="1:8" ht="38.25" x14ac:dyDescent="0.2">
      <c r="A245" s="123" t="s">
        <v>274</v>
      </c>
      <c r="B245" s="123" t="s">
        <v>1189</v>
      </c>
      <c r="C245" s="47">
        <v>31851</v>
      </c>
      <c r="D245" s="150" t="s">
        <v>1344</v>
      </c>
      <c r="E245" s="90" t="s">
        <v>940</v>
      </c>
      <c r="F245" s="93">
        <v>1</v>
      </c>
      <c r="G245" s="93">
        <v>71.989999999999995</v>
      </c>
      <c r="H245" s="93">
        <f t="shared" ref="H245:H269" si="7">G245*F245</f>
        <v>71.989999999999995</v>
      </c>
    </row>
    <row r="246" spans="1:8" x14ac:dyDescent="0.2">
      <c r="A246" s="123" t="s">
        <v>275</v>
      </c>
      <c r="B246" s="123" t="s">
        <v>1189</v>
      </c>
      <c r="C246" s="47">
        <v>4796</v>
      </c>
      <c r="D246" s="150" t="s">
        <v>1345</v>
      </c>
      <c r="E246" s="90" t="s">
        <v>940</v>
      </c>
      <c r="F246" s="93">
        <v>2</v>
      </c>
      <c r="G246" s="93">
        <v>82.04</v>
      </c>
      <c r="H246" s="93">
        <f t="shared" si="7"/>
        <v>164.08</v>
      </c>
    </row>
    <row r="247" spans="1:8" ht="25.5" x14ac:dyDescent="0.2">
      <c r="A247" s="123" t="s">
        <v>276</v>
      </c>
      <c r="B247" s="123" t="s">
        <v>1189</v>
      </c>
      <c r="C247" s="47">
        <v>874</v>
      </c>
      <c r="D247" s="150" t="s">
        <v>1346</v>
      </c>
      <c r="E247" s="90" t="s">
        <v>940</v>
      </c>
      <c r="F247" s="93">
        <v>1</v>
      </c>
      <c r="G247" s="93">
        <v>40.93</v>
      </c>
      <c r="H247" s="93">
        <f t="shared" si="7"/>
        <v>40.93</v>
      </c>
    </row>
    <row r="248" spans="1:8" ht="25.5" x14ac:dyDescent="0.2">
      <c r="A248" s="123" t="s">
        <v>277</v>
      </c>
      <c r="B248" s="123" t="s">
        <v>938</v>
      </c>
      <c r="C248" s="123">
        <v>5090</v>
      </c>
      <c r="D248" s="152" t="s">
        <v>1347</v>
      </c>
      <c r="E248" s="91" t="s">
        <v>940</v>
      </c>
      <c r="F248" s="92">
        <v>2</v>
      </c>
      <c r="G248" s="92">
        <v>19.8</v>
      </c>
      <c r="H248" s="93">
        <f t="shared" si="7"/>
        <v>39.6</v>
      </c>
    </row>
    <row r="249" spans="1:8" ht="25.5" x14ac:dyDescent="0.2">
      <c r="A249" s="123" t="s">
        <v>278</v>
      </c>
      <c r="B249" s="123" t="s">
        <v>938</v>
      </c>
      <c r="C249" s="123">
        <v>5085</v>
      </c>
      <c r="D249" s="152" t="s">
        <v>1348</v>
      </c>
      <c r="E249" s="91" t="s">
        <v>940</v>
      </c>
      <c r="F249" s="92">
        <v>2</v>
      </c>
      <c r="G249" s="92">
        <v>29.47</v>
      </c>
      <c r="H249" s="93">
        <f t="shared" si="7"/>
        <v>58.94</v>
      </c>
    </row>
    <row r="250" spans="1:8" ht="25.5" x14ac:dyDescent="0.2">
      <c r="A250" s="123" t="s">
        <v>279</v>
      </c>
      <c r="B250" s="123" t="s">
        <v>938</v>
      </c>
      <c r="C250" s="123">
        <v>43603</v>
      </c>
      <c r="D250" s="152" t="s">
        <v>1349</v>
      </c>
      <c r="E250" s="91" t="s">
        <v>940</v>
      </c>
      <c r="F250" s="92">
        <v>2</v>
      </c>
      <c r="G250" s="92">
        <v>42.11</v>
      </c>
      <c r="H250" s="93">
        <f t="shared" si="7"/>
        <v>84.22</v>
      </c>
    </row>
    <row r="251" spans="1:8" ht="51" x14ac:dyDescent="0.2">
      <c r="A251" s="123" t="s">
        <v>280</v>
      </c>
      <c r="B251" s="123" t="s">
        <v>938</v>
      </c>
      <c r="C251" s="123">
        <v>37556</v>
      </c>
      <c r="D251" s="144" t="s">
        <v>1350</v>
      </c>
      <c r="E251" s="91" t="s">
        <v>940</v>
      </c>
      <c r="F251" s="92">
        <v>1</v>
      </c>
      <c r="G251" s="92">
        <v>23.13</v>
      </c>
      <c r="H251" s="93">
        <f t="shared" si="7"/>
        <v>23.13</v>
      </c>
    </row>
    <row r="252" spans="1:8" ht="38.25" x14ac:dyDescent="0.2">
      <c r="A252" s="123" t="s">
        <v>281</v>
      </c>
      <c r="B252" s="123" t="s">
        <v>938</v>
      </c>
      <c r="C252" s="123">
        <v>37557</v>
      </c>
      <c r="D252" s="144" t="s">
        <v>1351</v>
      </c>
      <c r="E252" s="91" t="s">
        <v>940</v>
      </c>
      <c r="F252" s="92">
        <v>3</v>
      </c>
      <c r="G252" s="92">
        <v>11.95</v>
      </c>
      <c r="H252" s="93">
        <f t="shared" si="7"/>
        <v>35.849999999999994</v>
      </c>
    </row>
    <row r="253" spans="1:8" ht="51" x14ac:dyDescent="0.2">
      <c r="A253" s="123" t="s">
        <v>282</v>
      </c>
      <c r="B253" s="123" t="s">
        <v>938</v>
      </c>
      <c r="C253" s="123">
        <v>37560</v>
      </c>
      <c r="D253" s="144" t="s">
        <v>1352</v>
      </c>
      <c r="E253" s="91" t="s">
        <v>940</v>
      </c>
      <c r="F253" s="92">
        <v>3</v>
      </c>
      <c r="G253" s="92">
        <v>39.369999999999997</v>
      </c>
      <c r="H253" s="93">
        <f t="shared" si="7"/>
        <v>118.10999999999999</v>
      </c>
    </row>
    <row r="254" spans="1:8" ht="51" x14ac:dyDescent="0.2">
      <c r="A254" s="123" t="s">
        <v>283</v>
      </c>
      <c r="B254" s="123" t="s">
        <v>938</v>
      </c>
      <c r="C254" s="123">
        <v>37556</v>
      </c>
      <c r="D254" s="144" t="s">
        <v>1353</v>
      </c>
      <c r="E254" s="91" t="s">
        <v>940</v>
      </c>
      <c r="F254" s="92">
        <v>3</v>
      </c>
      <c r="G254" s="92">
        <v>28.37</v>
      </c>
      <c r="H254" s="93">
        <f t="shared" si="7"/>
        <v>85.11</v>
      </c>
    </row>
    <row r="255" spans="1:8" ht="51" x14ac:dyDescent="0.2">
      <c r="A255" s="123" t="s">
        <v>284</v>
      </c>
      <c r="B255" s="123" t="s">
        <v>938</v>
      </c>
      <c r="C255" s="123">
        <v>37539</v>
      </c>
      <c r="D255" s="144" t="s">
        <v>1354</v>
      </c>
      <c r="E255" s="91" t="s">
        <v>940</v>
      </c>
      <c r="F255" s="92">
        <v>3</v>
      </c>
      <c r="G255" s="92">
        <v>20</v>
      </c>
      <c r="H255" s="93">
        <f t="shared" si="7"/>
        <v>60</v>
      </c>
    </row>
    <row r="256" spans="1:8" ht="38.25" x14ac:dyDescent="0.2">
      <c r="A256" s="123" t="s">
        <v>285</v>
      </c>
      <c r="B256" s="123" t="s">
        <v>938</v>
      </c>
      <c r="C256" s="123">
        <v>37539</v>
      </c>
      <c r="D256" s="144" t="s">
        <v>1355</v>
      </c>
      <c r="E256" s="91" t="s">
        <v>940</v>
      </c>
      <c r="F256" s="92">
        <v>5</v>
      </c>
      <c r="G256" s="92">
        <v>20</v>
      </c>
      <c r="H256" s="93">
        <f t="shared" si="7"/>
        <v>100</v>
      </c>
    </row>
    <row r="257" spans="1:8" ht="38.25" x14ac:dyDescent="0.2">
      <c r="A257" s="123" t="s">
        <v>286</v>
      </c>
      <c r="B257" s="133" t="s">
        <v>938</v>
      </c>
      <c r="C257" s="133">
        <v>37560</v>
      </c>
      <c r="D257" s="154" t="s">
        <v>1356</v>
      </c>
      <c r="E257" s="90" t="s">
        <v>940</v>
      </c>
      <c r="F257" s="93">
        <v>2</v>
      </c>
      <c r="G257" s="93">
        <v>39.369999999999997</v>
      </c>
      <c r="H257" s="93">
        <f t="shared" si="7"/>
        <v>78.739999999999995</v>
      </c>
    </row>
    <row r="258" spans="1:8" ht="38.25" x14ac:dyDescent="0.2">
      <c r="A258" s="123" t="s">
        <v>287</v>
      </c>
      <c r="B258" s="133" t="s">
        <v>938</v>
      </c>
      <c r="C258" s="133">
        <v>37558</v>
      </c>
      <c r="D258" s="154" t="s">
        <v>1357</v>
      </c>
      <c r="E258" s="90" t="s">
        <v>940</v>
      </c>
      <c r="F258" s="93">
        <v>3</v>
      </c>
      <c r="G258" s="93">
        <v>37.29</v>
      </c>
      <c r="H258" s="93">
        <f t="shared" si="7"/>
        <v>111.87</v>
      </c>
    </row>
    <row r="259" spans="1:8" ht="38.25" x14ac:dyDescent="0.2">
      <c r="A259" s="123" t="s">
        <v>288</v>
      </c>
      <c r="B259" s="133" t="s">
        <v>938</v>
      </c>
      <c r="C259" s="133">
        <v>37558</v>
      </c>
      <c r="D259" s="150" t="s">
        <v>1358</v>
      </c>
      <c r="E259" s="90" t="s">
        <v>940</v>
      </c>
      <c r="F259" s="93">
        <v>3</v>
      </c>
      <c r="G259" s="93">
        <v>37.29</v>
      </c>
      <c r="H259" s="93">
        <f t="shared" si="7"/>
        <v>111.87</v>
      </c>
    </row>
    <row r="260" spans="1:8" ht="25.5" x14ac:dyDescent="0.2">
      <c r="A260" s="123" t="s">
        <v>1359</v>
      </c>
      <c r="B260" s="133" t="s">
        <v>938</v>
      </c>
      <c r="C260" s="133">
        <v>38200</v>
      </c>
      <c r="D260" s="150" t="s">
        <v>1360</v>
      </c>
      <c r="E260" s="90" t="s">
        <v>971</v>
      </c>
      <c r="F260" s="93">
        <v>30</v>
      </c>
      <c r="G260" s="93">
        <f>655.18/100</f>
        <v>6.5517999999999992</v>
      </c>
      <c r="H260" s="93">
        <f t="shared" si="7"/>
        <v>196.55399999999997</v>
      </c>
    </row>
    <row r="261" spans="1:8" ht="25.5" x14ac:dyDescent="0.2">
      <c r="A261" s="123" t="s">
        <v>1361</v>
      </c>
      <c r="B261" s="133" t="s">
        <v>1189</v>
      </c>
      <c r="C261" s="47">
        <v>42215</v>
      </c>
      <c r="D261" s="150" t="s">
        <v>1362</v>
      </c>
      <c r="E261" s="90" t="s">
        <v>971</v>
      </c>
      <c r="F261" s="93">
        <v>30</v>
      </c>
      <c r="G261" s="93">
        <v>8.49</v>
      </c>
      <c r="H261" s="93">
        <f t="shared" si="7"/>
        <v>254.70000000000002</v>
      </c>
    </row>
    <row r="262" spans="1:8" x14ac:dyDescent="0.2">
      <c r="A262" s="123" t="s">
        <v>1363</v>
      </c>
      <c r="B262" s="133" t="s">
        <v>1189</v>
      </c>
      <c r="C262" s="47">
        <v>30106</v>
      </c>
      <c r="D262" s="150" t="s">
        <v>1364</v>
      </c>
      <c r="E262" s="90" t="s">
        <v>940</v>
      </c>
      <c r="F262" s="93">
        <v>5</v>
      </c>
      <c r="G262" s="93">
        <v>25</v>
      </c>
      <c r="H262" s="93">
        <f t="shared" si="7"/>
        <v>125</v>
      </c>
    </row>
    <row r="263" spans="1:8" ht="25.5" x14ac:dyDescent="0.2">
      <c r="A263" s="123" t="s">
        <v>1365</v>
      </c>
      <c r="B263" s="133" t="s">
        <v>1189</v>
      </c>
      <c r="C263" s="47">
        <v>38004</v>
      </c>
      <c r="D263" s="150" t="s">
        <v>1366</v>
      </c>
      <c r="E263" s="90" t="s">
        <v>971</v>
      </c>
      <c r="F263" s="93">
        <v>40</v>
      </c>
      <c r="G263" s="93">
        <v>0.11</v>
      </c>
      <c r="H263" s="93">
        <f t="shared" si="7"/>
        <v>4.4000000000000004</v>
      </c>
    </row>
    <row r="264" spans="1:8" ht="25.5" x14ac:dyDescent="0.2">
      <c r="A264" s="123" t="s">
        <v>1367</v>
      </c>
      <c r="B264" s="133" t="s">
        <v>1189</v>
      </c>
      <c r="C264" s="47">
        <v>36425</v>
      </c>
      <c r="D264" s="150" t="s">
        <v>1368</v>
      </c>
      <c r="E264" s="90" t="s">
        <v>1369</v>
      </c>
      <c r="F264" s="93">
        <v>41</v>
      </c>
      <c r="G264" s="93">
        <v>11.66</v>
      </c>
      <c r="H264" s="93">
        <f t="shared" si="7"/>
        <v>478.06</v>
      </c>
    </row>
    <row r="265" spans="1:8" ht="25.5" x14ac:dyDescent="0.2">
      <c r="A265" s="123" t="s">
        <v>1370</v>
      </c>
      <c r="B265" s="133" t="s">
        <v>938</v>
      </c>
      <c r="C265" s="47">
        <v>13244</v>
      </c>
      <c r="D265" s="150" t="s">
        <v>1371</v>
      </c>
      <c r="E265" s="90" t="s">
        <v>940</v>
      </c>
      <c r="F265" s="93">
        <v>1</v>
      </c>
      <c r="G265" s="93">
        <v>41.9</v>
      </c>
      <c r="H265" s="93">
        <f t="shared" si="7"/>
        <v>41.9</v>
      </c>
    </row>
    <row r="266" spans="1:8" ht="25.5" x14ac:dyDescent="0.2">
      <c r="A266" s="123" t="s">
        <v>1372</v>
      </c>
      <c r="B266" s="133" t="s">
        <v>938</v>
      </c>
      <c r="C266" s="133">
        <v>5086</v>
      </c>
      <c r="D266" s="150" t="s">
        <v>1373</v>
      </c>
      <c r="E266" s="90" t="s">
        <v>1247</v>
      </c>
      <c r="F266" s="93">
        <v>3</v>
      </c>
      <c r="G266" s="93">
        <v>32.39</v>
      </c>
      <c r="H266" s="93">
        <f t="shared" si="7"/>
        <v>97.17</v>
      </c>
    </row>
    <row r="267" spans="1:8" ht="63.75" x14ac:dyDescent="0.2">
      <c r="A267" s="123" t="s">
        <v>1374</v>
      </c>
      <c r="B267" s="133" t="s">
        <v>938</v>
      </c>
      <c r="C267" s="133">
        <v>10851</v>
      </c>
      <c r="D267" s="154" t="s">
        <v>1375</v>
      </c>
      <c r="E267" s="90" t="s">
        <v>940</v>
      </c>
      <c r="F267" s="93">
        <v>1</v>
      </c>
      <c r="G267" s="93">
        <v>82.79</v>
      </c>
      <c r="H267" s="93">
        <f t="shared" si="7"/>
        <v>82.79</v>
      </c>
    </row>
    <row r="268" spans="1:8" ht="51" x14ac:dyDescent="0.2">
      <c r="A268" s="123" t="s">
        <v>1376</v>
      </c>
      <c r="B268" s="133" t="s">
        <v>938</v>
      </c>
      <c r="C268" s="133">
        <v>36149</v>
      </c>
      <c r="D268" s="154" t="s">
        <v>1377</v>
      </c>
      <c r="E268" s="90" t="s">
        <v>940</v>
      </c>
      <c r="F268" s="93">
        <v>1</v>
      </c>
      <c r="G268" s="93">
        <v>180.36</v>
      </c>
      <c r="H268" s="93">
        <f t="shared" si="7"/>
        <v>180.36</v>
      </c>
    </row>
    <row r="269" spans="1:8" x14ac:dyDescent="0.2">
      <c r="A269" s="123" t="s">
        <v>1378</v>
      </c>
      <c r="B269" s="133" t="s">
        <v>938</v>
      </c>
      <c r="C269" s="133">
        <v>3777</v>
      </c>
      <c r="D269" s="150" t="s">
        <v>1379</v>
      </c>
      <c r="E269" s="90" t="s">
        <v>1369</v>
      </c>
      <c r="F269" s="93">
        <v>100</v>
      </c>
      <c r="G269" s="93">
        <v>1.52</v>
      </c>
      <c r="H269" s="93">
        <f t="shared" si="7"/>
        <v>152</v>
      </c>
    </row>
    <row r="270" spans="1:8" x14ac:dyDescent="0.2">
      <c r="A270" s="311" t="s">
        <v>1945</v>
      </c>
      <c r="B270" s="312"/>
      <c r="C270" s="312"/>
      <c r="D270" s="312"/>
      <c r="E270" s="312"/>
      <c r="F270" s="312"/>
      <c r="G270" s="313"/>
      <c r="H270" s="142">
        <f>SUM(H245:H269)</f>
        <v>2797.3740000000007</v>
      </c>
    </row>
    <row r="271" spans="1:8" x14ac:dyDescent="0.2">
      <c r="A271" s="126">
        <v>7</v>
      </c>
      <c r="B271" s="384" t="s">
        <v>1380</v>
      </c>
      <c r="C271" s="385"/>
      <c r="D271" s="385"/>
      <c r="E271" s="385"/>
      <c r="F271" s="385"/>
      <c r="G271" s="385"/>
      <c r="H271" s="385"/>
    </row>
    <row r="272" spans="1:8" ht="63.75" x14ac:dyDescent="0.2">
      <c r="A272" s="123" t="s">
        <v>296</v>
      </c>
      <c r="B272" s="123" t="s">
        <v>938</v>
      </c>
      <c r="C272" s="123">
        <v>20963</v>
      </c>
      <c r="D272" s="144" t="s">
        <v>1381</v>
      </c>
      <c r="E272" s="91" t="s">
        <v>940</v>
      </c>
      <c r="F272" s="92">
        <v>1</v>
      </c>
      <c r="G272" s="92">
        <v>350.14</v>
      </c>
      <c r="H272" s="92">
        <f t="shared" ref="H272:H288" si="8">G272*F272</f>
        <v>350.14</v>
      </c>
    </row>
    <row r="273" spans="1:8" ht="38.25" x14ac:dyDescent="0.2">
      <c r="A273" s="123" t="s">
        <v>297</v>
      </c>
      <c r="B273" s="123" t="s">
        <v>938</v>
      </c>
      <c r="C273" s="123">
        <v>20975</v>
      </c>
      <c r="D273" s="144" t="s">
        <v>1382</v>
      </c>
      <c r="E273" s="91" t="s">
        <v>940</v>
      </c>
      <c r="F273" s="92">
        <v>1</v>
      </c>
      <c r="G273" s="92">
        <v>13.74</v>
      </c>
      <c r="H273" s="92">
        <f t="shared" si="8"/>
        <v>13.74</v>
      </c>
    </row>
    <row r="274" spans="1:8" ht="38.25" x14ac:dyDescent="0.2">
      <c r="A274" s="123" t="s">
        <v>298</v>
      </c>
      <c r="B274" s="123" t="s">
        <v>938</v>
      </c>
      <c r="C274" s="123">
        <v>20976</v>
      </c>
      <c r="D274" s="144" t="s">
        <v>1383</v>
      </c>
      <c r="E274" s="91" t="s">
        <v>940</v>
      </c>
      <c r="F274" s="92">
        <v>1</v>
      </c>
      <c r="G274" s="92">
        <v>20.76</v>
      </c>
      <c r="H274" s="92">
        <f t="shared" si="8"/>
        <v>20.76</v>
      </c>
    </row>
    <row r="275" spans="1:8" ht="38.25" x14ac:dyDescent="0.2">
      <c r="A275" s="123" t="s">
        <v>299</v>
      </c>
      <c r="B275" s="123" t="s">
        <v>938</v>
      </c>
      <c r="C275" s="123">
        <v>20965</v>
      </c>
      <c r="D275" s="144" t="s">
        <v>1384</v>
      </c>
      <c r="E275" s="91" t="s">
        <v>940</v>
      </c>
      <c r="F275" s="92">
        <v>1</v>
      </c>
      <c r="G275" s="92">
        <v>72.36</v>
      </c>
      <c r="H275" s="92">
        <f t="shared" si="8"/>
        <v>72.36</v>
      </c>
    </row>
    <row r="276" spans="1:8" ht="38.25" x14ac:dyDescent="0.2">
      <c r="A276" s="123" t="s">
        <v>300</v>
      </c>
      <c r="B276" s="123" t="s">
        <v>938</v>
      </c>
      <c r="C276" s="123">
        <v>20967</v>
      </c>
      <c r="D276" s="144" t="s">
        <v>1385</v>
      </c>
      <c r="E276" s="91" t="s">
        <v>940</v>
      </c>
      <c r="F276" s="92">
        <v>1</v>
      </c>
      <c r="G276" s="92">
        <v>118.09</v>
      </c>
      <c r="H276" s="92">
        <f t="shared" si="8"/>
        <v>118.09</v>
      </c>
    </row>
    <row r="277" spans="1:8" ht="51" x14ac:dyDescent="0.2">
      <c r="A277" s="123" t="s">
        <v>301</v>
      </c>
      <c r="B277" s="123" t="s">
        <v>938</v>
      </c>
      <c r="C277" s="123">
        <v>21029</v>
      </c>
      <c r="D277" s="144" t="s">
        <v>1386</v>
      </c>
      <c r="E277" s="91" t="s">
        <v>940</v>
      </c>
      <c r="F277" s="92">
        <v>1</v>
      </c>
      <c r="G277" s="92">
        <v>310</v>
      </c>
      <c r="H277" s="92">
        <f t="shared" si="8"/>
        <v>310</v>
      </c>
    </row>
    <row r="278" spans="1:8" ht="51" x14ac:dyDescent="0.2">
      <c r="A278" s="123" t="s">
        <v>302</v>
      </c>
      <c r="B278" s="123" t="s">
        <v>938</v>
      </c>
      <c r="C278" s="123">
        <v>21034</v>
      </c>
      <c r="D278" s="144" t="s">
        <v>1387</v>
      </c>
      <c r="E278" s="91" t="s">
        <v>940</v>
      </c>
      <c r="F278" s="92">
        <v>1</v>
      </c>
      <c r="G278" s="92">
        <v>615.39</v>
      </c>
      <c r="H278" s="92">
        <f t="shared" si="8"/>
        <v>615.39</v>
      </c>
    </row>
    <row r="279" spans="1:8" ht="38.25" x14ac:dyDescent="0.2">
      <c r="A279" s="123" t="s">
        <v>303</v>
      </c>
      <c r="B279" s="123" t="s">
        <v>938</v>
      </c>
      <c r="C279" s="123">
        <v>11154</v>
      </c>
      <c r="D279" s="152" t="s">
        <v>1388</v>
      </c>
      <c r="E279" s="91" t="s">
        <v>940</v>
      </c>
      <c r="F279" s="92">
        <v>1</v>
      </c>
      <c r="G279" s="92">
        <v>1124.92</v>
      </c>
      <c r="H279" s="92">
        <f t="shared" si="8"/>
        <v>1124.92</v>
      </c>
    </row>
    <row r="280" spans="1:8" ht="25.5" x14ac:dyDescent="0.2">
      <c r="A280" s="123" t="s">
        <v>304</v>
      </c>
      <c r="B280" s="123" t="s">
        <v>1189</v>
      </c>
      <c r="C280" s="123">
        <v>151516</v>
      </c>
      <c r="D280" s="152" t="s">
        <v>1389</v>
      </c>
      <c r="E280" s="91" t="s">
        <v>940</v>
      </c>
      <c r="F280" s="92">
        <v>10</v>
      </c>
      <c r="G280" s="92">
        <v>33.21</v>
      </c>
      <c r="H280" s="92">
        <f t="shared" si="8"/>
        <v>332.1</v>
      </c>
    </row>
    <row r="281" spans="1:8" ht="25.5" x14ac:dyDescent="0.2">
      <c r="A281" s="123" t="s">
        <v>305</v>
      </c>
      <c r="B281" s="123" t="s">
        <v>938</v>
      </c>
      <c r="C281" s="123">
        <v>2</v>
      </c>
      <c r="D281" s="152" t="s">
        <v>1390</v>
      </c>
      <c r="E281" s="91" t="s">
        <v>940</v>
      </c>
      <c r="F281" s="92">
        <v>1</v>
      </c>
      <c r="G281" s="92">
        <v>18</v>
      </c>
      <c r="H281" s="92">
        <f t="shared" si="8"/>
        <v>18</v>
      </c>
    </row>
    <row r="282" spans="1:8" x14ac:dyDescent="0.2">
      <c r="A282" s="123" t="s">
        <v>306</v>
      </c>
      <c r="B282" s="123" t="s">
        <v>938</v>
      </c>
      <c r="C282" s="123">
        <v>2</v>
      </c>
      <c r="D282" s="152" t="s">
        <v>1391</v>
      </c>
      <c r="E282" s="91" t="s">
        <v>940</v>
      </c>
      <c r="F282" s="92">
        <v>30</v>
      </c>
      <c r="G282" s="92">
        <v>18</v>
      </c>
      <c r="H282" s="92">
        <f t="shared" si="8"/>
        <v>540</v>
      </c>
    </row>
    <row r="283" spans="1:8" ht="38.25" x14ac:dyDescent="0.2">
      <c r="A283" s="123" t="s">
        <v>307</v>
      </c>
      <c r="B283" s="123" t="s">
        <v>938</v>
      </c>
      <c r="C283" s="123">
        <v>20973</v>
      </c>
      <c r="D283" s="144" t="s">
        <v>1392</v>
      </c>
      <c r="E283" s="91" t="s">
        <v>940</v>
      </c>
      <c r="F283" s="101">
        <v>1</v>
      </c>
      <c r="G283" s="101">
        <v>122.48</v>
      </c>
      <c r="H283" s="92">
        <f t="shared" si="8"/>
        <v>122.48</v>
      </c>
    </row>
    <row r="284" spans="1:8" ht="38.25" x14ac:dyDescent="0.2">
      <c r="A284" s="123" t="s">
        <v>308</v>
      </c>
      <c r="B284" s="123" t="s">
        <v>938</v>
      </c>
      <c r="C284" s="123">
        <v>20974</v>
      </c>
      <c r="D284" s="144" t="s">
        <v>1393</v>
      </c>
      <c r="E284" s="91" t="s">
        <v>940</v>
      </c>
      <c r="F284" s="101">
        <v>1</v>
      </c>
      <c r="G284" s="101">
        <v>175.23</v>
      </c>
      <c r="H284" s="92">
        <f t="shared" si="8"/>
        <v>175.23</v>
      </c>
    </row>
    <row r="285" spans="1:8" x14ac:dyDescent="0.2">
      <c r="A285" s="123" t="s">
        <v>309</v>
      </c>
      <c r="B285" s="123" t="s">
        <v>938</v>
      </c>
      <c r="C285" s="133">
        <v>11451</v>
      </c>
      <c r="D285" s="154" t="s">
        <v>1394</v>
      </c>
      <c r="E285" s="90" t="s">
        <v>940</v>
      </c>
      <c r="F285" s="107">
        <v>10</v>
      </c>
      <c r="G285" s="107">
        <v>61.13</v>
      </c>
      <c r="H285" s="92">
        <f t="shared" si="8"/>
        <v>611.30000000000007</v>
      </c>
    </row>
    <row r="286" spans="1:8" x14ac:dyDescent="0.2">
      <c r="A286" s="123" t="s">
        <v>310</v>
      </c>
      <c r="B286" s="133" t="s">
        <v>1187</v>
      </c>
      <c r="C286" s="133">
        <v>12</v>
      </c>
      <c r="D286" s="154" t="s">
        <v>1395</v>
      </c>
      <c r="E286" s="90" t="s">
        <v>940</v>
      </c>
      <c r="F286" s="107">
        <v>10</v>
      </c>
      <c r="G286" s="107">
        <v>15</v>
      </c>
      <c r="H286" s="93">
        <f t="shared" si="8"/>
        <v>150</v>
      </c>
    </row>
    <row r="287" spans="1:8" ht="25.5" x14ac:dyDescent="0.2">
      <c r="A287" s="123" t="s">
        <v>1396</v>
      </c>
      <c r="B287" s="123" t="s">
        <v>938</v>
      </c>
      <c r="C287" s="133">
        <v>40607</v>
      </c>
      <c r="D287" s="154" t="s">
        <v>1397</v>
      </c>
      <c r="E287" s="90" t="s">
        <v>940</v>
      </c>
      <c r="F287" s="107">
        <v>5</v>
      </c>
      <c r="G287" s="107">
        <v>5.72</v>
      </c>
      <c r="H287" s="92">
        <f t="shared" si="8"/>
        <v>28.599999999999998</v>
      </c>
    </row>
    <row r="288" spans="1:8" ht="25.5" x14ac:dyDescent="0.2">
      <c r="A288" s="123" t="s">
        <v>1398</v>
      </c>
      <c r="B288" s="123" t="s">
        <v>938</v>
      </c>
      <c r="C288" s="133">
        <v>21044</v>
      </c>
      <c r="D288" s="154" t="s">
        <v>1399</v>
      </c>
      <c r="E288" s="90" t="s">
        <v>940</v>
      </c>
      <c r="F288" s="107">
        <v>5</v>
      </c>
      <c r="G288" s="107">
        <v>35.770000000000003</v>
      </c>
      <c r="H288" s="92">
        <f t="shared" si="8"/>
        <v>178.85000000000002</v>
      </c>
    </row>
    <row r="289" spans="1:8" x14ac:dyDescent="0.2">
      <c r="A289" s="311" t="s">
        <v>1947</v>
      </c>
      <c r="B289" s="312"/>
      <c r="C289" s="312"/>
      <c r="D289" s="312"/>
      <c r="E289" s="312"/>
      <c r="F289" s="312"/>
      <c r="G289" s="313"/>
      <c r="H289" s="142">
        <f>SUM(H272:H288)</f>
        <v>4781.9600000000009</v>
      </c>
    </row>
    <row r="290" spans="1:8" x14ac:dyDescent="0.2">
      <c r="A290" s="126" t="s">
        <v>1967</v>
      </c>
      <c r="B290" s="382" t="s">
        <v>1400</v>
      </c>
      <c r="C290" s="383"/>
      <c r="D290" s="383"/>
      <c r="E290" s="383"/>
      <c r="F290" s="383"/>
      <c r="G290" s="383"/>
      <c r="H290" s="383"/>
    </row>
    <row r="291" spans="1:8" ht="38.25" x14ac:dyDescent="0.2">
      <c r="A291" s="123" t="s">
        <v>325</v>
      </c>
      <c r="B291" s="123" t="s">
        <v>938</v>
      </c>
      <c r="C291" s="87">
        <v>39719</v>
      </c>
      <c r="D291" s="152" t="s">
        <v>1401</v>
      </c>
      <c r="E291" s="91" t="s">
        <v>1206</v>
      </c>
      <c r="F291" s="92">
        <v>1</v>
      </c>
      <c r="G291" s="92">
        <v>166.73</v>
      </c>
      <c r="H291" s="92">
        <f t="shared" ref="H291:H314" si="9">G291*F291</f>
        <v>166.73</v>
      </c>
    </row>
    <row r="292" spans="1:8" ht="25.5" x14ac:dyDescent="0.2">
      <c r="A292" s="123" t="s">
        <v>326</v>
      </c>
      <c r="B292" s="123" t="s">
        <v>938</v>
      </c>
      <c r="C292" s="87">
        <v>4791</v>
      </c>
      <c r="D292" s="152" t="s">
        <v>1402</v>
      </c>
      <c r="E292" s="91" t="s">
        <v>1247</v>
      </c>
      <c r="F292" s="92">
        <v>1</v>
      </c>
      <c r="G292" s="92">
        <v>50.28</v>
      </c>
      <c r="H292" s="92">
        <f t="shared" si="9"/>
        <v>50.28</v>
      </c>
    </row>
    <row r="293" spans="1:8" x14ac:dyDescent="0.2">
      <c r="A293" s="123" t="s">
        <v>327</v>
      </c>
      <c r="B293" s="123" t="s">
        <v>938</v>
      </c>
      <c r="C293" s="87">
        <v>44396</v>
      </c>
      <c r="D293" s="152" t="s">
        <v>1403</v>
      </c>
      <c r="E293" s="91" t="s">
        <v>1247</v>
      </c>
      <c r="F293" s="92">
        <v>1</v>
      </c>
      <c r="G293" s="92">
        <v>45.44</v>
      </c>
      <c r="H293" s="92">
        <f t="shared" si="9"/>
        <v>45.44</v>
      </c>
    </row>
    <row r="294" spans="1:8" ht="25.5" x14ac:dyDescent="0.2">
      <c r="A294" s="123" t="s">
        <v>328</v>
      </c>
      <c r="B294" s="123" t="s">
        <v>938</v>
      </c>
      <c r="C294" s="87">
        <v>1339</v>
      </c>
      <c r="D294" s="152" t="s">
        <v>1404</v>
      </c>
      <c r="E294" s="91" t="s">
        <v>1247</v>
      </c>
      <c r="F294" s="92">
        <v>1</v>
      </c>
      <c r="G294" s="92">
        <v>62.3</v>
      </c>
      <c r="H294" s="92">
        <f t="shared" si="9"/>
        <v>62.3</v>
      </c>
    </row>
    <row r="295" spans="1:8" x14ac:dyDescent="0.2">
      <c r="A295" s="123" t="s">
        <v>329</v>
      </c>
      <c r="B295" s="123" t="s">
        <v>1187</v>
      </c>
      <c r="C295" s="25">
        <v>13</v>
      </c>
      <c r="D295" s="151" t="s">
        <v>1405</v>
      </c>
      <c r="E295" s="128" t="s">
        <v>940</v>
      </c>
      <c r="F295" s="94">
        <v>5</v>
      </c>
      <c r="G295" s="94">
        <v>38.5</v>
      </c>
      <c r="H295" s="92">
        <f t="shared" si="9"/>
        <v>192.5</v>
      </c>
    </row>
    <row r="296" spans="1:8" x14ac:dyDescent="0.2">
      <c r="A296" s="123" t="s">
        <v>330</v>
      </c>
      <c r="B296" s="123" t="s">
        <v>938</v>
      </c>
      <c r="C296" s="25">
        <v>38120</v>
      </c>
      <c r="D296" s="152" t="s">
        <v>1406</v>
      </c>
      <c r="E296" s="91" t="s">
        <v>940</v>
      </c>
      <c r="F296" s="92">
        <v>8</v>
      </c>
      <c r="G296" s="92">
        <v>36.9</v>
      </c>
      <c r="H296" s="92">
        <f t="shared" si="9"/>
        <v>295.2</v>
      </c>
    </row>
    <row r="297" spans="1:8" ht="25.5" x14ac:dyDescent="0.2">
      <c r="A297" s="123" t="s">
        <v>331</v>
      </c>
      <c r="B297" s="123" t="s">
        <v>938</v>
      </c>
      <c r="C297" s="87">
        <v>5104</v>
      </c>
      <c r="D297" s="152" t="s">
        <v>1407</v>
      </c>
      <c r="E297" s="91" t="s">
        <v>1247</v>
      </c>
      <c r="F297" s="92">
        <v>1</v>
      </c>
      <c r="G297" s="92">
        <v>63.52</v>
      </c>
      <c r="H297" s="92">
        <f t="shared" si="9"/>
        <v>63.52</v>
      </c>
    </row>
    <row r="298" spans="1:8" x14ac:dyDescent="0.2">
      <c r="A298" s="123" t="s">
        <v>332</v>
      </c>
      <c r="B298" s="123" t="s">
        <v>938</v>
      </c>
      <c r="C298" s="87">
        <v>38382</v>
      </c>
      <c r="D298" s="152" t="s">
        <v>1408</v>
      </c>
      <c r="E298" s="91" t="s">
        <v>1409</v>
      </c>
      <c r="F298" s="92">
        <v>1</v>
      </c>
      <c r="G298" s="92">
        <v>10.96</v>
      </c>
      <c r="H298" s="92">
        <f t="shared" si="9"/>
        <v>10.96</v>
      </c>
    </row>
    <row r="299" spans="1:8" ht="25.5" x14ac:dyDescent="0.2">
      <c r="A299" s="123" t="s">
        <v>333</v>
      </c>
      <c r="B299" s="123" t="s">
        <v>1189</v>
      </c>
      <c r="C299" s="47">
        <v>7190</v>
      </c>
      <c r="D299" s="150" t="s">
        <v>1410</v>
      </c>
      <c r="E299" s="90" t="s">
        <v>971</v>
      </c>
      <c r="F299" s="93">
        <v>1</v>
      </c>
      <c r="G299" s="93">
        <v>45</v>
      </c>
      <c r="H299" s="92">
        <f t="shared" si="9"/>
        <v>45</v>
      </c>
    </row>
    <row r="300" spans="1:8" ht="25.5" x14ac:dyDescent="0.2">
      <c r="A300" s="123" t="s">
        <v>334</v>
      </c>
      <c r="B300" s="123" t="s">
        <v>938</v>
      </c>
      <c r="C300" s="87">
        <v>6186</v>
      </c>
      <c r="D300" s="152" t="s">
        <v>1411</v>
      </c>
      <c r="E300" s="91" t="s">
        <v>971</v>
      </c>
      <c r="F300" s="92">
        <v>3</v>
      </c>
      <c r="G300" s="92">
        <v>18.05</v>
      </c>
      <c r="H300" s="92">
        <f t="shared" si="9"/>
        <v>54.150000000000006</v>
      </c>
    </row>
    <row r="301" spans="1:8" x14ac:dyDescent="0.2">
      <c r="A301" s="123" t="s">
        <v>335</v>
      </c>
      <c r="B301" s="123" t="s">
        <v>938</v>
      </c>
      <c r="C301" s="87">
        <v>10567</v>
      </c>
      <c r="D301" s="152" t="s">
        <v>1412</v>
      </c>
      <c r="E301" s="91" t="s">
        <v>971</v>
      </c>
      <c r="F301" s="92">
        <v>2.5</v>
      </c>
      <c r="G301" s="92">
        <v>8.86</v>
      </c>
      <c r="H301" s="92">
        <f t="shared" si="9"/>
        <v>22.15</v>
      </c>
    </row>
    <row r="302" spans="1:8" ht="25.5" x14ac:dyDescent="0.2">
      <c r="A302" s="123" t="s">
        <v>336</v>
      </c>
      <c r="B302" s="123" t="s">
        <v>938</v>
      </c>
      <c r="C302" s="87">
        <v>20017</v>
      </c>
      <c r="D302" s="152" t="s">
        <v>1413</v>
      </c>
      <c r="E302" s="91" t="s">
        <v>971</v>
      </c>
      <c r="F302" s="92">
        <v>1</v>
      </c>
      <c r="G302" s="92">
        <v>9.4499999999999993</v>
      </c>
      <c r="H302" s="92">
        <f t="shared" si="9"/>
        <v>9.4499999999999993</v>
      </c>
    </row>
    <row r="303" spans="1:8" ht="25.5" x14ac:dyDescent="0.2">
      <c r="A303" s="123" t="s">
        <v>337</v>
      </c>
      <c r="B303" s="123" t="s">
        <v>938</v>
      </c>
      <c r="C303" s="87">
        <v>39831</v>
      </c>
      <c r="D303" s="152" t="s">
        <v>1414</v>
      </c>
      <c r="E303" s="91" t="s">
        <v>774</v>
      </c>
      <c r="F303" s="92">
        <v>1</v>
      </c>
      <c r="G303" s="92">
        <v>305.02999999999997</v>
      </c>
      <c r="H303" s="92">
        <f t="shared" si="9"/>
        <v>305.02999999999997</v>
      </c>
    </row>
    <row r="304" spans="1:8" ht="76.5" x14ac:dyDescent="0.2">
      <c r="A304" s="123" t="s">
        <v>338</v>
      </c>
      <c r="B304" s="123" t="s">
        <v>938</v>
      </c>
      <c r="C304" s="87">
        <v>183</v>
      </c>
      <c r="D304" s="152" t="s">
        <v>1415</v>
      </c>
      <c r="E304" s="91" t="s">
        <v>774</v>
      </c>
      <c r="F304" s="92">
        <v>1</v>
      </c>
      <c r="G304" s="92">
        <v>260</v>
      </c>
      <c r="H304" s="92">
        <f t="shared" si="9"/>
        <v>260</v>
      </c>
    </row>
    <row r="305" spans="1:8" ht="38.25" x14ac:dyDescent="0.2">
      <c r="A305" s="123" t="s">
        <v>1416</v>
      </c>
      <c r="B305" s="123" t="s">
        <v>938</v>
      </c>
      <c r="C305" s="87">
        <v>39837</v>
      </c>
      <c r="D305" s="152" t="s">
        <v>1417</v>
      </c>
      <c r="E305" s="91" t="s">
        <v>774</v>
      </c>
      <c r="F305" s="92">
        <v>1</v>
      </c>
      <c r="G305" s="92">
        <v>389.74</v>
      </c>
      <c r="H305" s="92">
        <f t="shared" si="9"/>
        <v>389.74</v>
      </c>
    </row>
    <row r="306" spans="1:8" ht="38.25" x14ac:dyDescent="0.2">
      <c r="A306" s="123" t="s">
        <v>1418</v>
      </c>
      <c r="B306" s="123" t="s">
        <v>938</v>
      </c>
      <c r="C306" s="87">
        <v>1340</v>
      </c>
      <c r="D306" s="144" t="s">
        <v>1419</v>
      </c>
      <c r="E306" s="91" t="s">
        <v>1369</v>
      </c>
      <c r="F306" s="92">
        <v>6</v>
      </c>
      <c r="G306" s="92">
        <v>71.84</v>
      </c>
      <c r="H306" s="92">
        <f t="shared" si="9"/>
        <v>431.04</v>
      </c>
    </row>
    <row r="307" spans="1:8" ht="51" x14ac:dyDescent="0.2">
      <c r="A307" s="123" t="s">
        <v>1420</v>
      </c>
      <c r="B307" s="123" t="s">
        <v>938</v>
      </c>
      <c r="C307" s="87">
        <v>48815</v>
      </c>
      <c r="D307" s="144" t="s">
        <v>1421</v>
      </c>
      <c r="E307" s="91" t="s">
        <v>1369</v>
      </c>
      <c r="F307" s="92">
        <v>20</v>
      </c>
      <c r="G307" s="92">
        <v>103.55</v>
      </c>
      <c r="H307" s="92">
        <f t="shared" si="9"/>
        <v>2071</v>
      </c>
    </row>
    <row r="308" spans="1:8" ht="51" x14ac:dyDescent="0.2">
      <c r="A308" s="123" t="s">
        <v>1422</v>
      </c>
      <c r="B308" s="123" t="s">
        <v>938</v>
      </c>
      <c r="C308" s="87">
        <v>34659</v>
      </c>
      <c r="D308" s="144" t="s">
        <v>1423</v>
      </c>
      <c r="E308" s="91" t="s">
        <v>1369</v>
      </c>
      <c r="F308" s="92">
        <v>2</v>
      </c>
      <c r="G308" s="92">
        <v>41.78</v>
      </c>
      <c r="H308" s="92">
        <f t="shared" si="9"/>
        <v>83.56</v>
      </c>
    </row>
    <row r="309" spans="1:8" ht="25.5" x14ac:dyDescent="0.2">
      <c r="A309" s="123" t="s">
        <v>1424</v>
      </c>
      <c r="B309" s="123" t="s">
        <v>938</v>
      </c>
      <c r="C309" s="87">
        <v>34676</v>
      </c>
      <c r="D309" s="152" t="s">
        <v>1425</v>
      </c>
      <c r="E309" s="91" t="s">
        <v>1369</v>
      </c>
      <c r="F309" s="92">
        <v>5</v>
      </c>
      <c r="G309" s="92">
        <v>20.2</v>
      </c>
      <c r="H309" s="92">
        <f t="shared" si="9"/>
        <v>101</v>
      </c>
    </row>
    <row r="310" spans="1:8" ht="25.5" x14ac:dyDescent="0.2">
      <c r="A310" s="123" t="s">
        <v>1426</v>
      </c>
      <c r="B310" s="123" t="s">
        <v>938</v>
      </c>
      <c r="C310" s="87">
        <v>10691</v>
      </c>
      <c r="D310" s="152" t="s">
        <v>1427</v>
      </c>
      <c r="E310" s="91" t="s">
        <v>1206</v>
      </c>
      <c r="F310" s="92">
        <v>3.6</v>
      </c>
      <c r="G310" s="92">
        <v>83.23</v>
      </c>
      <c r="H310" s="92">
        <f t="shared" si="9"/>
        <v>299.62800000000004</v>
      </c>
    </row>
    <row r="311" spans="1:8" ht="25.5" x14ac:dyDescent="0.2">
      <c r="A311" s="123" t="s">
        <v>1428</v>
      </c>
      <c r="B311" s="123" t="s">
        <v>938</v>
      </c>
      <c r="C311" s="87">
        <v>592</v>
      </c>
      <c r="D311" s="152" t="s">
        <v>1429</v>
      </c>
      <c r="E311" s="91" t="s">
        <v>1430</v>
      </c>
      <c r="F311" s="92">
        <v>1</v>
      </c>
      <c r="G311" s="92">
        <f>6*33.4</f>
        <v>200.39999999999998</v>
      </c>
      <c r="H311" s="92">
        <f t="shared" si="9"/>
        <v>200.39999999999998</v>
      </c>
    </row>
    <row r="312" spans="1:8" ht="25.5" x14ac:dyDescent="0.2">
      <c r="A312" s="123" t="s">
        <v>1431</v>
      </c>
      <c r="B312" s="123" t="s">
        <v>938</v>
      </c>
      <c r="C312" s="87">
        <v>591</v>
      </c>
      <c r="D312" s="152" t="s">
        <v>1432</v>
      </c>
      <c r="E312" s="91" t="s">
        <v>1430</v>
      </c>
      <c r="F312" s="92">
        <v>1</v>
      </c>
      <c r="G312" s="92">
        <f>6*31.17</f>
        <v>187.02</v>
      </c>
      <c r="H312" s="92">
        <f t="shared" si="9"/>
        <v>187.02</v>
      </c>
    </row>
    <row r="313" spans="1:8" ht="25.5" x14ac:dyDescent="0.2">
      <c r="A313" s="123" t="s">
        <v>1433</v>
      </c>
      <c r="B313" s="123" t="s">
        <v>938</v>
      </c>
      <c r="C313" s="87">
        <v>588</v>
      </c>
      <c r="D313" s="152" t="s">
        <v>1434</v>
      </c>
      <c r="E313" s="91" t="s">
        <v>1430</v>
      </c>
      <c r="F313" s="92">
        <v>1</v>
      </c>
      <c r="G313" s="92">
        <f>6*31.06</f>
        <v>186.35999999999999</v>
      </c>
      <c r="H313" s="92">
        <f t="shared" si="9"/>
        <v>186.35999999999999</v>
      </c>
    </row>
    <row r="314" spans="1:8" ht="25.5" x14ac:dyDescent="0.2">
      <c r="A314" s="123" t="s">
        <v>1435</v>
      </c>
      <c r="B314" s="123" t="s">
        <v>938</v>
      </c>
      <c r="C314" s="87">
        <v>589</v>
      </c>
      <c r="D314" s="152" t="s">
        <v>1436</v>
      </c>
      <c r="E314" s="91" t="s">
        <v>1430</v>
      </c>
      <c r="F314" s="92">
        <v>1</v>
      </c>
      <c r="G314" s="92">
        <f>6*52.5</f>
        <v>315</v>
      </c>
      <c r="H314" s="92">
        <f t="shared" si="9"/>
        <v>315</v>
      </c>
    </row>
    <row r="315" spans="1:8" x14ac:dyDescent="0.2">
      <c r="A315" s="390" t="s">
        <v>1948</v>
      </c>
      <c r="B315" s="391"/>
      <c r="C315" s="391"/>
      <c r="D315" s="391"/>
      <c r="E315" s="391"/>
      <c r="F315" s="391"/>
      <c r="G315" s="392"/>
      <c r="H315" s="142">
        <f>SUM(H291:H314)</f>
        <v>5847.4579999999996</v>
      </c>
    </row>
    <row r="316" spans="1:8" x14ac:dyDescent="0.2">
      <c r="A316" s="126">
        <v>9</v>
      </c>
      <c r="B316" s="382" t="s">
        <v>1437</v>
      </c>
      <c r="C316" s="383"/>
      <c r="D316" s="383"/>
      <c r="E316" s="383"/>
      <c r="F316" s="383"/>
      <c r="G316" s="383"/>
      <c r="H316" s="383"/>
    </row>
    <row r="317" spans="1:8" ht="25.5" x14ac:dyDescent="0.2">
      <c r="A317" s="123" t="s">
        <v>340</v>
      </c>
      <c r="B317" s="123" t="s">
        <v>1187</v>
      </c>
      <c r="C317" s="25">
        <v>14</v>
      </c>
      <c r="D317" s="151" t="s">
        <v>1438</v>
      </c>
      <c r="E317" s="128" t="s">
        <v>940</v>
      </c>
      <c r="F317" s="94">
        <v>4</v>
      </c>
      <c r="G317" s="94">
        <v>6.5</v>
      </c>
      <c r="H317" s="94">
        <f t="shared" ref="H317:H338" si="10">G317*F317</f>
        <v>26</v>
      </c>
    </row>
    <row r="318" spans="1:8" ht="25.5" x14ac:dyDescent="0.2">
      <c r="A318" s="123" t="s">
        <v>341</v>
      </c>
      <c r="B318" s="123" t="s">
        <v>1189</v>
      </c>
      <c r="C318" s="47">
        <v>13843</v>
      </c>
      <c r="D318" s="150" t="s">
        <v>1439</v>
      </c>
      <c r="E318" s="90" t="s">
        <v>940</v>
      </c>
      <c r="F318" s="93">
        <v>4</v>
      </c>
      <c r="G318" s="93">
        <v>12.91</v>
      </c>
      <c r="H318" s="94">
        <f t="shared" si="10"/>
        <v>51.64</v>
      </c>
    </row>
    <row r="319" spans="1:8" ht="25.5" x14ac:dyDescent="0.2">
      <c r="A319" s="123" t="s">
        <v>342</v>
      </c>
      <c r="B319" s="123" t="s">
        <v>1189</v>
      </c>
      <c r="C319" s="47">
        <v>766</v>
      </c>
      <c r="D319" s="150" t="s">
        <v>1440</v>
      </c>
      <c r="E319" s="90" t="s">
        <v>940</v>
      </c>
      <c r="F319" s="93">
        <v>4</v>
      </c>
      <c r="G319" s="93">
        <v>16</v>
      </c>
      <c r="H319" s="94">
        <f t="shared" si="10"/>
        <v>64</v>
      </c>
    </row>
    <row r="320" spans="1:8" ht="25.5" x14ac:dyDescent="0.2">
      <c r="A320" s="123" t="s">
        <v>343</v>
      </c>
      <c r="B320" s="123" t="s">
        <v>938</v>
      </c>
      <c r="C320" s="87">
        <v>11447</v>
      </c>
      <c r="D320" s="152" t="s">
        <v>1441</v>
      </c>
      <c r="E320" s="91" t="s">
        <v>940</v>
      </c>
      <c r="F320" s="92">
        <v>4</v>
      </c>
      <c r="G320" s="92">
        <v>27.61</v>
      </c>
      <c r="H320" s="94">
        <f t="shared" si="10"/>
        <v>110.44</v>
      </c>
    </row>
    <row r="321" spans="1:8" ht="25.5" x14ac:dyDescent="0.2">
      <c r="A321" s="123" t="s">
        <v>344</v>
      </c>
      <c r="B321" s="123" t="s">
        <v>938</v>
      </c>
      <c r="C321" s="87">
        <v>11451</v>
      </c>
      <c r="D321" s="152" t="s">
        <v>1442</v>
      </c>
      <c r="E321" s="91" t="s">
        <v>940</v>
      </c>
      <c r="F321" s="92">
        <v>4</v>
      </c>
      <c r="G321" s="92">
        <v>8.64</v>
      </c>
      <c r="H321" s="94">
        <f t="shared" si="10"/>
        <v>34.56</v>
      </c>
    </row>
    <row r="322" spans="1:8" x14ac:dyDescent="0.2">
      <c r="A322" s="123" t="s">
        <v>345</v>
      </c>
      <c r="B322" s="123" t="s">
        <v>938</v>
      </c>
      <c r="C322" s="87">
        <v>2432</v>
      </c>
      <c r="D322" s="152" t="s">
        <v>1443</v>
      </c>
      <c r="E322" s="91" t="s">
        <v>940</v>
      </c>
      <c r="F322" s="92">
        <v>4</v>
      </c>
      <c r="G322" s="92">
        <v>24.01</v>
      </c>
      <c r="H322" s="94">
        <f t="shared" si="10"/>
        <v>96.04</v>
      </c>
    </row>
    <row r="323" spans="1:8" ht="25.5" x14ac:dyDescent="0.2">
      <c r="A323" s="123" t="s">
        <v>346</v>
      </c>
      <c r="B323" s="123" t="s">
        <v>1187</v>
      </c>
      <c r="C323" s="25">
        <v>15</v>
      </c>
      <c r="D323" s="151" t="s">
        <v>1444</v>
      </c>
      <c r="E323" s="128" t="s">
        <v>1445</v>
      </c>
      <c r="F323" s="94">
        <v>2</v>
      </c>
      <c r="G323" s="94">
        <v>34.5</v>
      </c>
      <c r="H323" s="94">
        <f t="shared" si="10"/>
        <v>69</v>
      </c>
    </row>
    <row r="324" spans="1:8" x14ac:dyDescent="0.2">
      <c r="A324" s="123" t="s">
        <v>347</v>
      </c>
      <c r="B324" s="123" t="s">
        <v>938</v>
      </c>
      <c r="C324" s="25">
        <v>11480</v>
      </c>
      <c r="D324" s="155" t="s">
        <v>1446</v>
      </c>
      <c r="E324" s="91" t="s">
        <v>1447</v>
      </c>
      <c r="F324" s="94">
        <v>6</v>
      </c>
      <c r="G324" s="94">
        <v>136.78</v>
      </c>
      <c r="H324" s="94">
        <f t="shared" si="10"/>
        <v>820.68000000000006</v>
      </c>
    </row>
    <row r="325" spans="1:8" ht="25.5" x14ac:dyDescent="0.2">
      <c r="A325" s="123" t="s">
        <v>348</v>
      </c>
      <c r="B325" s="123" t="s">
        <v>938</v>
      </c>
      <c r="C325" s="25">
        <v>39621</v>
      </c>
      <c r="D325" s="155" t="s">
        <v>1448</v>
      </c>
      <c r="E325" s="128" t="s">
        <v>1445</v>
      </c>
      <c r="F325" s="94">
        <v>6</v>
      </c>
      <c r="G325" s="94">
        <v>1284.6199999999999</v>
      </c>
      <c r="H325" s="94">
        <f t="shared" si="10"/>
        <v>7707.7199999999993</v>
      </c>
    </row>
    <row r="326" spans="1:8" ht="25.5" x14ac:dyDescent="0.2">
      <c r="A326" s="123" t="s">
        <v>349</v>
      </c>
      <c r="B326" s="123" t="s">
        <v>938</v>
      </c>
      <c r="C326" s="25">
        <v>39620</v>
      </c>
      <c r="D326" s="155" t="s">
        <v>1449</v>
      </c>
      <c r="E326" s="128" t="s">
        <v>1445</v>
      </c>
      <c r="F326" s="94">
        <v>6</v>
      </c>
      <c r="G326" s="94">
        <v>874.56</v>
      </c>
      <c r="H326" s="94">
        <f t="shared" si="10"/>
        <v>5247.36</v>
      </c>
    </row>
    <row r="327" spans="1:8" ht="51" x14ac:dyDescent="0.2">
      <c r="A327" s="123" t="s">
        <v>350</v>
      </c>
      <c r="B327" s="123" t="s">
        <v>938</v>
      </c>
      <c r="C327" s="87">
        <v>11469</v>
      </c>
      <c r="D327" s="144" t="s">
        <v>1450</v>
      </c>
      <c r="E327" s="91" t="s">
        <v>940</v>
      </c>
      <c r="F327" s="92">
        <v>2</v>
      </c>
      <c r="G327" s="92">
        <v>14.6</v>
      </c>
      <c r="H327" s="94">
        <f t="shared" si="10"/>
        <v>29.2</v>
      </c>
    </row>
    <row r="328" spans="1:8" ht="63.75" x14ac:dyDescent="0.2">
      <c r="A328" s="123" t="s">
        <v>351</v>
      </c>
      <c r="B328" s="123" t="s">
        <v>938</v>
      </c>
      <c r="C328" s="87">
        <v>11468</v>
      </c>
      <c r="D328" s="144" t="s">
        <v>1451</v>
      </c>
      <c r="E328" s="91" t="s">
        <v>940</v>
      </c>
      <c r="F328" s="92">
        <v>2</v>
      </c>
      <c r="G328" s="92">
        <v>14.61</v>
      </c>
      <c r="H328" s="94">
        <f t="shared" si="10"/>
        <v>29.22</v>
      </c>
    </row>
    <row r="329" spans="1:8" ht="63.75" x14ac:dyDescent="0.2">
      <c r="A329" s="123" t="s">
        <v>352</v>
      </c>
      <c r="B329" s="123" t="s">
        <v>938</v>
      </c>
      <c r="C329" s="87">
        <v>3099</v>
      </c>
      <c r="D329" s="152" t="s">
        <v>1452</v>
      </c>
      <c r="E329" s="91" t="s">
        <v>1453</v>
      </c>
      <c r="F329" s="92">
        <v>2</v>
      </c>
      <c r="G329" s="92">
        <v>132.58000000000001</v>
      </c>
      <c r="H329" s="94">
        <f t="shared" si="10"/>
        <v>265.16000000000003</v>
      </c>
    </row>
    <row r="330" spans="1:8" ht="25.5" x14ac:dyDescent="0.2">
      <c r="A330" s="123" t="s">
        <v>353</v>
      </c>
      <c r="B330" s="123" t="s">
        <v>938</v>
      </c>
      <c r="C330" s="47">
        <v>43612</v>
      </c>
      <c r="D330" s="150" t="s">
        <v>1454</v>
      </c>
      <c r="E330" s="90" t="s">
        <v>940</v>
      </c>
      <c r="F330" s="93">
        <v>2</v>
      </c>
      <c r="G330" s="93">
        <v>107.65</v>
      </c>
      <c r="H330" s="94">
        <f t="shared" si="10"/>
        <v>215.3</v>
      </c>
    </row>
    <row r="331" spans="1:8" ht="38.25" x14ac:dyDescent="0.2">
      <c r="A331" s="123" t="s">
        <v>354</v>
      </c>
      <c r="B331" s="123" t="s">
        <v>1189</v>
      </c>
      <c r="C331" s="47">
        <v>12515</v>
      </c>
      <c r="D331" s="150" t="s">
        <v>1455</v>
      </c>
      <c r="E331" s="90" t="s">
        <v>940</v>
      </c>
      <c r="F331" s="93">
        <v>4</v>
      </c>
      <c r="G331" s="93">
        <v>64.28</v>
      </c>
      <c r="H331" s="94">
        <f t="shared" si="10"/>
        <v>257.12</v>
      </c>
    </row>
    <row r="332" spans="1:8" ht="25.5" x14ac:dyDescent="0.2">
      <c r="A332" s="123" t="s">
        <v>355</v>
      </c>
      <c r="B332" s="123" t="s">
        <v>1456</v>
      </c>
      <c r="C332" s="25">
        <v>15</v>
      </c>
      <c r="D332" s="151" t="s">
        <v>1457</v>
      </c>
      <c r="E332" s="128" t="s">
        <v>1453</v>
      </c>
      <c r="F332" s="94">
        <v>7</v>
      </c>
      <c r="G332" s="94">
        <v>78</v>
      </c>
      <c r="H332" s="94">
        <f t="shared" si="10"/>
        <v>546</v>
      </c>
    </row>
    <row r="333" spans="1:8" ht="25.5" x14ac:dyDescent="0.2">
      <c r="A333" s="123" t="s">
        <v>356</v>
      </c>
      <c r="B333" s="123" t="s">
        <v>938</v>
      </c>
      <c r="C333" s="87">
        <v>37399</v>
      </c>
      <c r="D333" s="152" t="s">
        <v>1458</v>
      </c>
      <c r="E333" s="91" t="s">
        <v>940</v>
      </c>
      <c r="F333" s="92">
        <v>5</v>
      </c>
      <c r="G333" s="92">
        <v>37.729999999999997</v>
      </c>
      <c r="H333" s="94">
        <f t="shared" si="10"/>
        <v>188.64999999999998</v>
      </c>
    </row>
    <row r="334" spans="1:8" ht="51" x14ac:dyDescent="0.2">
      <c r="A334" s="123" t="s">
        <v>357</v>
      </c>
      <c r="B334" s="123" t="s">
        <v>938</v>
      </c>
      <c r="C334" s="87">
        <v>43600</v>
      </c>
      <c r="D334" s="144" t="s">
        <v>1459</v>
      </c>
      <c r="E334" s="91" t="s">
        <v>940</v>
      </c>
      <c r="F334" s="92">
        <v>2</v>
      </c>
      <c r="G334" s="92">
        <v>51.5</v>
      </c>
      <c r="H334" s="94">
        <f t="shared" si="10"/>
        <v>103</v>
      </c>
    </row>
    <row r="335" spans="1:8" ht="25.5" x14ac:dyDescent="0.2">
      <c r="A335" s="123" t="s">
        <v>358</v>
      </c>
      <c r="B335" s="123" t="s">
        <v>1189</v>
      </c>
      <c r="C335" s="87">
        <v>36573</v>
      </c>
      <c r="D335" s="144" t="s">
        <v>1460</v>
      </c>
      <c r="E335" s="91" t="s">
        <v>1430</v>
      </c>
      <c r="F335" s="92">
        <v>2</v>
      </c>
      <c r="G335" s="92">
        <v>44.65</v>
      </c>
      <c r="H335" s="94">
        <f t="shared" si="10"/>
        <v>89.3</v>
      </c>
    </row>
    <row r="336" spans="1:8" ht="38.25" x14ac:dyDescent="0.2">
      <c r="A336" s="123" t="s">
        <v>359</v>
      </c>
      <c r="B336" s="123" t="s">
        <v>938</v>
      </c>
      <c r="C336" s="87">
        <v>38168</v>
      </c>
      <c r="D336" s="144" t="s">
        <v>1461</v>
      </c>
      <c r="E336" s="91" t="s">
        <v>940</v>
      </c>
      <c r="F336" s="92">
        <v>2</v>
      </c>
      <c r="G336" s="92">
        <v>140.19999999999999</v>
      </c>
      <c r="H336" s="94">
        <f t="shared" si="10"/>
        <v>280.39999999999998</v>
      </c>
    </row>
    <row r="337" spans="1:8" ht="25.5" x14ac:dyDescent="0.2">
      <c r="A337" s="123" t="s">
        <v>360</v>
      </c>
      <c r="B337" s="123" t="s">
        <v>1189</v>
      </c>
      <c r="C337" s="87">
        <v>8335</v>
      </c>
      <c r="D337" s="144" t="s">
        <v>1462</v>
      </c>
      <c r="E337" s="91" t="s">
        <v>940</v>
      </c>
      <c r="F337" s="92">
        <v>5</v>
      </c>
      <c r="G337" s="92">
        <v>116.53</v>
      </c>
      <c r="H337" s="94">
        <f t="shared" si="10"/>
        <v>582.65</v>
      </c>
    </row>
    <row r="338" spans="1:8" ht="25.5" x14ac:dyDescent="0.2">
      <c r="A338" s="123" t="s">
        <v>361</v>
      </c>
      <c r="B338" s="123" t="s">
        <v>938</v>
      </c>
      <c r="C338" s="87">
        <v>11560</v>
      </c>
      <c r="D338" s="152" t="s">
        <v>1463</v>
      </c>
      <c r="E338" s="91" t="s">
        <v>940</v>
      </c>
      <c r="F338" s="92">
        <v>2</v>
      </c>
      <c r="G338" s="92">
        <v>176.96</v>
      </c>
      <c r="H338" s="94">
        <f t="shared" si="10"/>
        <v>353.92</v>
      </c>
    </row>
    <row r="339" spans="1:8" x14ac:dyDescent="0.2">
      <c r="A339" s="311" t="s">
        <v>1949</v>
      </c>
      <c r="B339" s="312"/>
      <c r="C339" s="312"/>
      <c r="D339" s="312"/>
      <c r="E339" s="312"/>
      <c r="F339" s="312"/>
      <c r="G339" s="313"/>
      <c r="H339" s="142">
        <f>SUM(H317:H338)</f>
        <v>17167.359999999997</v>
      </c>
    </row>
    <row r="340" spans="1:8" x14ac:dyDescent="0.2">
      <c r="A340" s="126" t="s">
        <v>1950</v>
      </c>
      <c r="B340" s="382" t="s">
        <v>1464</v>
      </c>
      <c r="C340" s="383"/>
      <c r="D340" s="383"/>
      <c r="E340" s="383"/>
      <c r="F340" s="383"/>
      <c r="G340" s="383"/>
      <c r="H340" s="383"/>
    </row>
    <row r="341" spans="1:8" x14ac:dyDescent="0.2">
      <c r="A341" s="123" t="s">
        <v>416</v>
      </c>
      <c r="B341" s="123" t="s">
        <v>938</v>
      </c>
      <c r="C341" s="145">
        <v>4375</v>
      </c>
      <c r="D341" s="152" t="s">
        <v>1465</v>
      </c>
      <c r="E341" s="128" t="s">
        <v>940</v>
      </c>
      <c r="F341" s="94">
        <v>50</v>
      </c>
      <c r="G341" s="94">
        <v>0.18</v>
      </c>
      <c r="H341" s="94">
        <f t="shared" ref="H341:H370" si="11">G341*F341</f>
        <v>9</v>
      </c>
    </row>
    <row r="342" spans="1:8" x14ac:dyDescent="0.2">
      <c r="A342" s="123" t="s">
        <v>417</v>
      </c>
      <c r="B342" s="123" t="s">
        <v>938</v>
      </c>
      <c r="C342" s="145">
        <v>4376</v>
      </c>
      <c r="D342" s="152" t="s">
        <v>1466</v>
      </c>
      <c r="E342" s="128" t="s">
        <v>940</v>
      </c>
      <c r="F342" s="94">
        <v>50</v>
      </c>
      <c r="G342" s="94">
        <v>0.35</v>
      </c>
      <c r="H342" s="94">
        <f t="shared" si="11"/>
        <v>17.5</v>
      </c>
    </row>
    <row r="343" spans="1:8" x14ac:dyDescent="0.2">
      <c r="A343" s="123" t="s">
        <v>418</v>
      </c>
      <c r="B343" s="123" t="s">
        <v>938</v>
      </c>
      <c r="C343" s="145">
        <v>4374</v>
      </c>
      <c r="D343" s="152" t="s">
        <v>1467</v>
      </c>
      <c r="E343" s="128" t="s">
        <v>940</v>
      </c>
      <c r="F343" s="94">
        <v>50</v>
      </c>
      <c r="G343" s="94">
        <v>0.66</v>
      </c>
      <c r="H343" s="94">
        <f t="shared" si="11"/>
        <v>33</v>
      </c>
    </row>
    <row r="344" spans="1:8" x14ac:dyDescent="0.2">
      <c r="A344" s="123" t="s">
        <v>419</v>
      </c>
      <c r="B344" s="123" t="s">
        <v>938</v>
      </c>
      <c r="C344" s="145">
        <v>4372</v>
      </c>
      <c r="D344" s="152" t="s">
        <v>1468</v>
      </c>
      <c r="E344" s="128" t="s">
        <v>940</v>
      </c>
      <c r="F344" s="94">
        <v>50</v>
      </c>
      <c r="G344" s="94">
        <v>0.75</v>
      </c>
      <c r="H344" s="94">
        <f t="shared" si="11"/>
        <v>37.5</v>
      </c>
    </row>
    <row r="345" spans="1:8" ht="25.5" x14ac:dyDescent="0.2">
      <c r="A345" s="123" t="s">
        <v>420</v>
      </c>
      <c r="B345" s="123" t="s">
        <v>938</v>
      </c>
      <c r="C345" s="87">
        <v>7568</v>
      </c>
      <c r="D345" s="102" t="s">
        <v>1469</v>
      </c>
      <c r="E345" s="128" t="s">
        <v>940</v>
      </c>
      <c r="F345" s="94">
        <v>20</v>
      </c>
      <c r="G345" s="94">
        <v>1.1000000000000001</v>
      </c>
      <c r="H345" s="94">
        <f t="shared" si="11"/>
        <v>22</v>
      </c>
    </row>
    <row r="346" spans="1:8" ht="25.5" x14ac:dyDescent="0.2">
      <c r="A346" s="123" t="s">
        <v>421</v>
      </c>
      <c r="B346" s="123" t="s">
        <v>938</v>
      </c>
      <c r="C346" s="87">
        <v>7584</v>
      </c>
      <c r="D346" s="102" t="s">
        <v>1470</v>
      </c>
      <c r="E346" s="128" t="s">
        <v>940</v>
      </c>
      <c r="F346" s="94">
        <v>20</v>
      </c>
      <c r="G346" s="94">
        <v>1.68</v>
      </c>
      <c r="H346" s="94">
        <f t="shared" si="11"/>
        <v>33.6</v>
      </c>
    </row>
    <row r="347" spans="1:8" ht="25.5" x14ac:dyDescent="0.2">
      <c r="A347" s="123" t="s">
        <v>422</v>
      </c>
      <c r="B347" s="123" t="s">
        <v>938</v>
      </c>
      <c r="C347" s="87">
        <v>11950</v>
      </c>
      <c r="D347" s="151" t="s">
        <v>1471</v>
      </c>
      <c r="E347" s="128" t="s">
        <v>940</v>
      </c>
      <c r="F347" s="94">
        <v>20</v>
      </c>
      <c r="G347" s="94">
        <v>0.37</v>
      </c>
      <c r="H347" s="94">
        <f t="shared" si="11"/>
        <v>7.4</v>
      </c>
    </row>
    <row r="348" spans="1:8" ht="25.5" x14ac:dyDescent="0.2">
      <c r="A348" s="123" t="s">
        <v>423</v>
      </c>
      <c r="B348" s="123" t="s">
        <v>938</v>
      </c>
      <c r="C348" s="95">
        <v>7583</v>
      </c>
      <c r="D348" s="151" t="s">
        <v>1472</v>
      </c>
      <c r="E348" s="128" t="s">
        <v>940</v>
      </c>
      <c r="F348" s="94">
        <v>20</v>
      </c>
      <c r="G348" s="94">
        <v>0.75</v>
      </c>
      <c r="H348" s="94">
        <f t="shared" si="11"/>
        <v>15</v>
      </c>
    </row>
    <row r="349" spans="1:8" x14ac:dyDescent="0.2">
      <c r="A349" s="123" t="s">
        <v>424</v>
      </c>
      <c r="B349" s="123" t="s">
        <v>938</v>
      </c>
      <c r="C349" s="87">
        <v>39207</v>
      </c>
      <c r="D349" s="151" t="s">
        <v>1473</v>
      </c>
      <c r="E349" s="128" t="s">
        <v>940</v>
      </c>
      <c r="F349" s="94">
        <v>20</v>
      </c>
      <c r="G349" s="94">
        <v>0.73</v>
      </c>
      <c r="H349" s="94">
        <f t="shared" si="11"/>
        <v>14.6</v>
      </c>
    </row>
    <row r="350" spans="1:8" x14ac:dyDescent="0.2">
      <c r="A350" s="123" t="s">
        <v>425</v>
      </c>
      <c r="B350" s="123" t="s">
        <v>938</v>
      </c>
      <c r="C350" s="87">
        <v>39208</v>
      </c>
      <c r="D350" s="151" t="s">
        <v>1474</v>
      </c>
      <c r="E350" s="128" t="s">
        <v>940</v>
      </c>
      <c r="F350" s="94">
        <v>20</v>
      </c>
      <c r="G350" s="94">
        <v>0.4</v>
      </c>
      <c r="H350" s="94">
        <f t="shared" si="11"/>
        <v>8</v>
      </c>
    </row>
    <row r="351" spans="1:8" x14ac:dyDescent="0.2">
      <c r="A351" s="123" t="s">
        <v>426</v>
      </c>
      <c r="B351" s="123" t="s">
        <v>938</v>
      </c>
      <c r="C351" s="87">
        <v>39211</v>
      </c>
      <c r="D351" s="151" t="s">
        <v>1475</v>
      </c>
      <c r="E351" s="128" t="s">
        <v>940</v>
      </c>
      <c r="F351" s="94">
        <v>20</v>
      </c>
      <c r="G351" s="94">
        <v>1.31</v>
      </c>
      <c r="H351" s="94">
        <f t="shared" si="11"/>
        <v>26.200000000000003</v>
      </c>
    </row>
    <row r="352" spans="1:8" x14ac:dyDescent="0.2">
      <c r="A352" s="123" t="s">
        <v>427</v>
      </c>
      <c r="B352" s="123" t="s">
        <v>938</v>
      </c>
      <c r="C352" s="87">
        <v>11059</v>
      </c>
      <c r="D352" s="152" t="s">
        <v>1476</v>
      </c>
      <c r="E352" s="128" t="s">
        <v>940</v>
      </c>
      <c r="F352" s="94">
        <v>20</v>
      </c>
      <c r="G352" s="92">
        <v>0.41</v>
      </c>
      <c r="H352" s="94">
        <f t="shared" si="11"/>
        <v>8.1999999999999993</v>
      </c>
    </row>
    <row r="353" spans="1:8" x14ac:dyDescent="0.2">
      <c r="A353" s="123" t="s">
        <v>428</v>
      </c>
      <c r="B353" s="123" t="s">
        <v>938</v>
      </c>
      <c r="C353" s="87">
        <v>11056</v>
      </c>
      <c r="D353" s="152" t="s">
        <v>1477</v>
      </c>
      <c r="E353" s="128" t="s">
        <v>940</v>
      </c>
      <c r="F353" s="94">
        <v>20</v>
      </c>
      <c r="G353" s="92">
        <v>0.1</v>
      </c>
      <c r="H353" s="94">
        <f t="shared" si="11"/>
        <v>2</v>
      </c>
    </row>
    <row r="354" spans="1:8" x14ac:dyDescent="0.2">
      <c r="A354" s="123" t="s">
        <v>429</v>
      </c>
      <c r="B354" s="123" t="s">
        <v>938</v>
      </c>
      <c r="C354" s="95">
        <v>39443</v>
      </c>
      <c r="D354" s="151" t="s">
        <v>1478</v>
      </c>
      <c r="E354" s="128" t="s">
        <v>940</v>
      </c>
      <c r="F354" s="94">
        <v>20</v>
      </c>
      <c r="G354" s="94">
        <v>0.27</v>
      </c>
      <c r="H354" s="94">
        <f t="shared" si="11"/>
        <v>5.4</v>
      </c>
    </row>
    <row r="355" spans="1:8" x14ac:dyDescent="0.2">
      <c r="A355" s="123" t="s">
        <v>430</v>
      </c>
      <c r="B355" s="123" t="s">
        <v>938</v>
      </c>
      <c r="C355" s="95">
        <v>11056</v>
      </c>
      <c r="D355" s="151" t="s">
        <v>1479</v>
      </c>
      <c r="E355" s="128" t="s">
        <v>940</v>
      </c>
      <c r="F355" s="94">
        <v>20</v>
      </c>
      <c r="G355" s="94">
        <v>0.1</v>
      </c>
      <c r="H355" s="94">
        <f t="shared" si="11"/>
        <v>2</v>
      </c>
    </row>
    <row r="356" spans="1:8" ht="25.5" x14ac:dyDescent="0.2">
      <c r="A356" s="123" t="s">
        <v>431</v>
      </c>
      <c r="B356" s="123" t="s">
        <v>938</v>
      </c>
      <c r="C356" s="95">
        <v>40547</v>
      </c>
      <c r="D356" s="151" t="s">
        <v>1480</v>
      </c>
      <c r="E356" s="128" t="s">
        <v>1481</v>
      </c>
      <c r="F356" s="94">
        <v>1</v>
      </c>
      <c r="G356" s="94">
        <v>30.68</v>
      </c>
      <c r="H356" s="94">
        <f t="shared" si="11"/>
        <v>30.68</v>
      </c>
    </row>
    <row r="357" spans="1:8" x14ac:dyDescent="0.2">
      <c r="A357" s="123" t="s">
        <v>432</v>
      </c>
      <c r="B357" s="123" t="s">
        <v>938</v>
      </c>
      <c r="C357" s="95">
        <v>4377</v>
      </c>
      <c r="D357" s="151" t="s">
        <v>1482</v>
      </c>
      <c r="E357" s="128" t="s">
        <v>940</v>
      </c>
      <c r="F357" s="94">
        <v>20</v>
      </c>
      <c r="G357" s="94">
        <v>0.21</v>
      </c>
      <c r="H357" s="94">
        <f t="shared" si="11"/>
        <v>4.2</v>
      </c>
    </row>
    <row r="358" spans="1:8" ht="25.5" x14ac:dyDescent="0.2">
      <c r="A358" s="123" t="s">
        <v>433</v>
      </c>
      <c r="B358" s="123" t="s">
        <v>1189</v>
      </c>
      <c r="C358" s="47">
        <v>60021</v>
      </c>
      <c r="D358" s="150" t="s">
        <v>1483</v>
      </c>
      <c r="E358" s="90" t="s">
        <v>940</v>
      </c>
      <c r="F358" s="93">
        <v>6</v>
      </c>
      <c r="G358" s="93">
        <v>4.3899999999999997</v>
      </c>
      <c r="H358" s="94">
        <f t="shared" si="11"/>
        <v>26.339999999999996</v>
      </c>
    </row>
    <row r="359" spans="1:8" ht="25.5" x14ac:dyDescent="0.2">
      <c r="A359" s="123" t="s">
        <v>434</v>
      </c>
      <c r="B359" s="123" t="s">
        <v>938</v>
      </c>
      <c r="C359" s="95">
        <v>11054</v>
      </c>
      <c r="D359" s="151" t="s">
        <v>1484</v>
      </c>
      <c r="E359" s="128" t="s">
        <v>940</v>
      </c>
      <c r="F359" s="94">
        <v>3</v>
      </c>
      <c r="G359" s="94">
        <v>0.12</v>
      </c>
      <c r="H359" s="94">
        <f t="shared" si="11"/>
        <v>0.36</v>
      </c>
    </row>
    <row r="360" spans="1:8" x14ac:dyDescent="0.2">
      <c r="A360" s="123" t="s">
        <v>435</v>
      </c>
      <c r="B360" s="123" t="s">
        <v>938</v>
      </c>
      <c r="C360" s="95">
        <v>11055</v>
      </c>
      <c r="D360" s="151" t="s">
        <v>1485</v>
      </c>
      <c r="E360" s="128" t="s">
        <v>940</v>
      </c>
      <c r="F360" s="94">
        <v>3</v>
      </c>
      <c r="G360" s="94">
        <v>0.09</v>
      </c>
      <c r="H360" s="94">
        <f t="shared" si="11"/>
        <v>0.27</v>
      </c>
    </row>
    <row r="361" spans="1:8" ht="25.5" x14ac:dyDescent="0.2">
      <c r="A361" s="123" t="s">
        <v>436</v>
      </c>
      <c r="B361" s="123" t="s">
        <v>938</v>
      </c>
      <c r="C361" s="95">
        <v>11058</v>
      </c>
      <c r="D361" s="102" t="s">
        <v>1486</v>
      </c>
      <c r="E361" s="128" t="s">
        <v>940</v>
      </c>
      <c r="F361" s="94">
        <v>3</v>
      </c>
      <c r="G361" s="94">
        <v>0.53</v>
      </c>
      <c r="H361" s="94">
        <f t="shared" si="11"/>
        <v>1.59</v>
      </c>
    </row>
    <row r="362" spans="1:8" ht="25.5" x14ac:dyDescent="0.2">
      <c r="A362" s="123" t="s">
        <v>437</v>
      </c>
      <c r="B362" s="123" t="s">
        <v>938</v>
      </c>
      <c r="C362" s="95">
        <v>4301</v>
      </c>
      <c r="D362" s="151" t="s">
        <v>1487</v>
      </c>
      <c r="E362" s="128" t="s">
        <v>940</v>
      </c>
      <c r="F362" s="94">
        <v>3</v>
      </c>
      <c r="G362" s="94">
        <v>1.4</v>
      </c>
      <c r="H362" s="94">
        <f t="shared" si="11"/>
        <v>4.1999999999999993</v>
      </c>
    </row>
    <row r="363" spans="1:8" ht="25.5" x14ac:dyDescent="0.2">
      <c r="A363" s="123" t="s">
        <v>438</v>
      </c>
      <c r="B363" s="123" t="s">
        <v>1189</v>
      </c>
      <c r="C363" s="47">
        <v>2891</v>
      </c>
      <c r="D363" s="150" t="s">
        <v>1488</v>
      </c>
      <c r="E363" s="90" t="s">
        <v>940</v>
      </c>
      <c r="F363" s="93">
        <v>20</v>
      </c>
      <c r="G363" s="93">
        <v>0.83</v>
      </c>
      <c r="H363" s="94">
        <f t="shared" si="11"/>
        <v>16.599999999999998</v>
      </c>
    </row>
    <row r="364" spans="1:8" ht="51" x14ac:dyDescent="0.2">
      <c r="A364" s="123" t="s">
        <v>439</v>
      </c>
      <c r="B364" s="123" t="s">
        <v>938</v>
      </c>
      <c r="C364" s="95">
        <v>11962</v>
      </c>
      <c r="D364" s="102" t="s">
        <v>1489</v>
      </c>
      <c r="E364" s="128" t="s">
        <v>940</v>
      </c>
      <c r="F364" s="94">
        <v>20</v>
      </c>
      <c r="G364" s="94">
        <v>0.25</v>
      </c>
      <c r="H364" s="94">
        <f t="shared" si="11"/>
        <v>5</v>
      </c>
    </row>
    <row r="365" spans="1:8" ht="38.25" x14ac:dyDescent="0.2">
      <c r="A365" s="123" t="s">
        <v>440</v>
      </c>
      <c r="B365" s="123" t="s">
        <v>938</v>
      </c>
      <c r="C365" s="95">
        <v>11948</v>
      </c>
      <c r="D365" s="102" t="s">
        <v>1490</v>
      </c>
      <c r="E365" s="128" t="s">
        <v>940</v>
      </c>
      <c r="F365" s="94">
        <v>20</v>
      </c>
      <c r="G365" s="94">
        <v>0.76</v>
      </c>
      <c r="H365" s="94">
        <f t="shared" si="11"/>
        <v>15.2</v>
      </c>
    </row>
    <row r="366" spans="1:8" ht="38.25" x14ac:dyDescent="0.2">
      <c r="A366" s="123" t="s">
        <v>441</v>
      </c>
      <c r="B366" s="123" t="s">
        <v>938</v>
      </c>
      <c r="C366" s="95">
        <v>4382</v>
      </c>
      <c r="D366" s="102" t="s">
        <v>1491</v>
      </c>
      <c r="E366" s="128" t="s">
        <v>1492</v>
      </c>
      <c r="F366" s="94">
        <v>20</v>
      </c>
      <c r="G366" s="94">
        <v>1.26</v>
      </c>
      <c r="H366" s="94">
        <f t="shared" si="11"/>
        <v>25.2</v>
      </c>
    </row>
    <row r="367" spans="1:8" x14ac:dyDescent="0.2">
      <c r="A367" s="123" t="s">
        <v>442</v>
      </c>
      <c r="B367" s="123" t="s">
        <v>938</v>
      </c>
      <c r="C367" s="87">
        <v>5066</v>
      </c>
      <c r="D367" s="152" t="s">
        <v>1493</v>
      </c>
      <c r="E367" s="91" t="s">
        <v>1247</v>
      </c>
      <c r="F367" s="92">
        <v>2</v>
      </c>
      <c r="G367" s="92">
        <v>26.94</v>
      </c>
      <c r="H367" s="94">
        <f t="shared" si="11"/>
        <v>53.88</v>
      </c>
    </row>
    <row r="368" spans="1:8" x14ac:dyDescent="0.2">
      <c r="A368" s="123" t="s">
        <v>443</v>
      </c>
      <c r="B368" s="123" t="s">
        <v>938</v>
      </c>
      <c r="C368" s="87">
        <v>20247</v>
      </c>
      <c r="D368" s="152" t="s">
        <v>1494</v>
      </c>
      <c r="E368" s="91" t="s">
        <v>1247</v>
      </c>
      <c r="F368" s="92">
        <v>2</v>
      </c>
      <c r="G368" s="92">
        <v>22.64</v>
      </c>
      <c r="H368" s="94">
        <f t="shared" si="11"/>
        <v>45.28</v>
      </c>
    </row>
    <row r="369" spans="1:8" x14ac:dyDescent="0.2">
      <c r="A369" s="123" t="s">
        <v>444</v>
      </c>
      <c r="B369" s="123" t="s">
        <v>938</v>
      </c>
      <c r="C369" s="87">
        <v>5069</v>
      </c>
      <c r="D369" s="152" t="s">
        <v>1495</v>
      </c>
      <c r="E369" s="91" t="s">
        <v>1247</v>
      </c>
      <c r="F369" s="92">
        <v>2</v>
      </c>
      <c r="G369" s="92">
        <v>20.84</v>
      </c>
      <c r="H369" s="94">
        <f t="shared" si="11"/>
        <v>41.68</v>
      </c>
    </row>
    <row r="370" spans="1:8" ht="38.25" x14ac:dyDescent="0.2">
      <c r="A370" s="123" t="s">
        <v>445</v>
      </c>
      <c r="B370" s="147" t="s">
        <v>938</v>
      </c>
      <c r="C370" s="95">
        <v>40552</v>
      </c>
      <c r="D370" s="102" t="s">
        <v>1496</v>
      </c>
      <c r="E370" s="128" t="s">
        <v>1492</v>
      </c>
      <c r="F370" s="94">
        <v>1</v>
      </c>
      <c r="G370" s="94">
        <v>46.65</v>
      </c>
      <c r="H370" s="94">
        <f t="shared" si="11"/>
        <v>46.65</v>
      </c>
    </row>
    <row r="371" spans="1:8" x14ac:dyDescent="0.2">
      <c r="A371" s="311" t="s">
        <v>1952</v>
      </c>
      <c r="B371" s="312"/>
      <c r="C371" s="312"/>
      <c r="D371" s="312"/>
      <c r="E371" s="312"/>
      <c r="F371" s="312"/>
      <c r="G371" s="313"/>
      <c r="H371" s="142">
        <f>SUM(H341:H370)</f>
        <v>558.53</v>
      </c>
    </row>
    <row r="372" spans="1:8" x14ac:dyDescent="0.2">
      <c r="A372" s="126" t="s">
        <v>1951</v>
      </c>
      <c r="B372" s="396" t="s">
        <v>1497</v>
      </c>
      <c r="C372" s="397"/>
      <c r="D372" s="397"/>
      <c r="E372" s="397"/>
      <c r="F372" s="397"/>
      <c r="G372" s="397"/>
      <c r="H372" s="397"/>
    </row>
    <row r="373" spans="1:8" ht="25.5" x14ac:dyDescent="0.2">
      <c r="A373" s="123" t="s">
        <v>605</v>
      </c>
      <c r="B373" s="123" t="s">
        <v>938</v>
      </c>
      <c r="C373" s="25">
        <v>20193</v>
      </c>
      <c r="D373" s="156" t="s">
        <v>1498</v>
      </c>
      <c r="E373" s="130" t="s">
        <v>1499</v>
      </c>
      <c r="F373" s="105">
        <v>14.62</v>
      </c>
      <c r="G373" s="105">
        <v>1</v>
      </c>
      <c r="H373" s="105">
        <f>F373*G373</f>
        <v>14.62</v>
      </c>
    </row>
    <row r="374" spans="1:8" ht="38.25" x14ac:dyDescent="0.2">
      <c r="A374" s="123" t="s">
        <v>606</v>
      </c>
      <c r="B374" s="123" t="s">
        <v>938</v>
      </c>
      <c r="C374" s="96">
        <v>10527</v>
      </c>
      <c r="D374" s="156" t="s">
        <v>1500</v>
      </c>
      <c r="E374" s="130" t="s">
        <v>1501</v>
      </c>
      <c r="F374" s="105">
        <v>19.5</v>
      </c>
      <c r="G374" s="105">
        <v>3</v>
      </c>
      <c r="H374" s="105">
        <f>F374*G374</f>
        <v>58.5</v>
      </c>
    </row>
    <row r="375" spans="1:8" x14ac:dyDescent="0.2">
      <c r="A375" s="123" t="s">
        <v>607</v>
      </c>
      <c r="B375" s="123" t="s">
        <v>1189</v>
      </c>
      <c r="C375" s="47">
        <v>30499</v>
      </c>
      <c r="D375" s="157" t="s">
        <v>1502</v>
      </c>
      <c r="E375" s="131" t="s">
        <v>1503</v>
      </c>
      <c r="F375" s="139">
        <v>51</v>
      </c>
      <c r="G375" s="139">
        <v>1</v>
      </c>
      <c r="H375" s="105">
        <f>F375*G375</f>
        <v>51</v>
      </c>
    </row>
    <row r="376" spans="1:8" x14ac:dyDescent="0.2">
      <c r="A376" s="123" t="s">
        <v>608</v>
      </c>
      <c r="B376" s="123" t="s">
        <v>1187</v>
      </c>
      <c r="C376" s="25">
        <v>16</v>
      </c>
      <c r="D376" s="158" t="s">
        <v>1504</v>
      </c>
      <c r="E376" s="132" t="s">
        <v>940</v>
      </c>
      <c r="F376" s="140">
        <v>280</v>
      </c>
      <c r="G376" s="140">
        <v>1</v>
      </c>
      <c r="H376" s="105">
        <f>F376*G376</f>
        <v>280</v>
      </c>
    </row>
    <row r="377" spans="1:8" x14ac:dyDescent="0.2">
      <c r="A377" s="398" t="s">
        <v>1953</v>
      </c>
      <c r="B377" s="399"/>
      <c r="C377" s="399"/>
      <c r="D377" s="399"/>
      <c r="E377" s="399"/>
      <c r="F377" s="399"/>
      <c r="G377" s="400"/>
      <c r="H377" s="142">
        <f>SUM(H373:H376)</f>
        <v>404.12</v>
      </c>
    </row>
    <row r="378" spans="1:8" x14ac:dyDescent="0.2">
      <c r="A378" s="126" t="s">
        <v>1954</v>
      </c>
      <c r="B378" s="382" t="s">
        <v>1505</v>
      </c>
      <c r="C378" s="383"/>
      <c r="D378" s="383"/>
      <c r="E378" s="383"/>
      <c r="F378" s="383"/>
      <c r="G378" s="383"/>
      <c r="H378" s="383"/>
    </row>
    <row r="379" spans="1:8" x14ac:dyDescent="0.2">
      <c r="A379" s="123" t="s">
        <v>635</v>
      </c>
      <c r="B379" s="123" t="s">
        <v>1189</v>
      </c>
      <c r="C379" s="90">
        <v>103</v>
      </c>
      <c r="D379" s="150" t="s">
        <v>1506</v>
      </c>
      <c r="E379" s="123" t="s">
        <v>1369</v>
      </c>
      <c r="F379" s="97">
        <v>12.5</v>
      </c>
      <c r="G379" s="97">
        <v>20</v>
      </c>
      <c r="H379" s="97">
        <f t="shared" ref="H379:H388" si="12">F379*G379</f>
        <v>250</v>
      </c>
    </row>
    <row r="380" spans="1:8" ht="25.5" x14ac:dyDescent="0.2">
      <c r="A380" s="123" t="s">
        <v>636</v>
      </c>
      <c r="B380" s="123" t="s">
        <v>1189</v>
      </c>
      <c r="C380" s="90">
        <v>411</v>
      </c>
      <c r="D380" s="150" t="s">
        <v>1507</v>
      </c>
      <c r="E380" s="123" t="s">
        <v>1369</v>
      </c>
      <c r="F380" s="97">
        <v>18.25</v>
      </c>
      <c r="G380" s="97">
        <v>20</v>
      </c>
      <c r="H380" s="97">
        <f t="shared" si="12"/>
        <v>365</v>
      </c>
    </row>
    <row r="381" spans="1:8" x14ac:dyDescent="0.2">
      <c r="A381" s="123" t="s">
        <v>637</v>
      </c>
      <c r="B381" s="123" t="s">
        <v>1189</v>
      </c>
      <c r="C381" s="90">
        <v>64</v>
      </c>
      <c r="D381" s="150" t="s">
        <v>1508</v>
      </c>
      <c r="E381" s="123" t="s">
        <v>1369</v>
      </c>
      <c r="F381" s="97">
        <v>7.25</v>
      </c>
      <c r="G381" s="97">
        <v>20</v>
      </c>
      <c r="H381" s="97">
        <f t="shared" si="12"/>
        <v>145</v>
      </c>
    </row>
    <row r="382" spans="1:8" x14ac:dyDescent="0.2">
      <c r="A382" s="123" t="s">
        <v>638</v>
      </c>
      <c r="B382" s="123" t="s">
        <v>1189</v>
      </c>
      <c r="C382" s="90">
        <v>228</v>
      </c>
      <c r="D382" s="150" t="s">
        <v>1509</v>
      </c>
      <c r="E382" s="123" t="s">
        <v>1369</v>
      </c>
      <c r="F382" s="97">
        <v>7.25</v>
      </c>
      <c r="G382" s="97">
        <v>20</v>
      </c>
      <c r="H382" s="97">
        <f t="shared" si="12"/>
        <v>145</v>
      </c>
    </row>
    <row r="383" spans="1:8" x14ac:dyDescent="0.2">
      <c r="A383" s="123" t="s">
        <v>639</v>
      </c>
      <c r="B383" s="123" t="s">
        <v>1189</v>
      </c>
      <c r="C383" s="90">
        <v>408</v>
      </c>
      <c r="D383" s="150" t="s">
        <v>1510</v>
      </c>
      <c r="E383" s="123" t="s">
        <v>1369</v>
      </c>
      <c r="F383" s="97">
        <v>11.5</v>
      </c>
      <c r="G383" s="97">
        <v>20</v>
      </c>
      <c r="H383" s="97">
        <f t="shared" si="12"/>
        <v>230</v>
      </c>
    </row>
    <row r="384" spans="1:8" ht="25.5" x14ac:dyDescent="0.2">
      <c r="A384" s="123" t="s">
        <v>640</v>
      </c>
      <c r="B384" s="123" t="s">
        <v>1189</v>
      </c>
      <c r="C384" s="123">
        <v>31</v>
      </c>
      <c r="D384" s="144" t="s">
        <v>1511</v>
      </c>
      <c r="E384" s="123" t="s">
        <v>1369</v>
      </c>
      <c r="F384" s="98">
        <v>15.5</v>
      </c>
      <c r="G384" s="97">
        <v>20</v>
      </c>
      <c r="H384" s="97">
        <f t="shared" si="12"/>
        <v>310</v>
      </c>
    </row>
    <row r="385" spans="1:8" x14ac:dyDescent="0.2">
      <c r="A385" s="123" t="s">
        <v>641</v>
      </c>
      <c r="B385" s="123" t="s">
        <v>1189</v>
      </c>
      <c r="C385" s="123">
        <v>71</v>
      </c>
      <c r="D385" s="144" t="s">
        <v>1512</v>
      </c>
      <c r="E385" s="123" t="s">
        <v>940</v>
      </c>
      <c r="F385" s="98">
        <v>2523.73</v>
      </c>
      <c r="G385" s="98">
        <v>1</v>
      </c>
      <c r="H385" s="97">
        <f t="shared" si="12"/>
        <v>2523.73</v>
      </c>
    </row>
    <row r="386" spans="1:8" x14ac:dyDescent="0.2">
      <c r="A386" s="123" t="s">
        <v>642</v>
      </c>
      <c r="B386" s="123" t="s">
        <v>1189</v>
      </c>
      <c r="C386" s="123">
        <v>220</v>
      </c>
      <c r="D386" s="144" t="s">
        <v>1513</v>
      </c>
      <c r="E386" s="123" t="s">
        <v>1514</v>
      </c>
      <c r="F386" s="98">
        <v>395.61</v>
      </c>
      <c r="G386" s="98">
        <v>12</v>
      </c>
      <c r="H386" s="97">
        <f t="shared" si="12"/>
        <v>4747.32</v>
      </c>
    </row>
    <row r="387" spans="1:8" x14ac:dyDescent="0.2">
      <c r="A387" s="123" t="s">
        <v>1515</v>
      </c>
      <c r="B387" s="123" t="s">
        <v>1189</v>
      </c>
      <c r="C387" s="123">
        <v>77731</v>
      </c>
      <c r="D387" s="144" t="s">
        <v>1516</v>
      </c>
      <c r="E387" s="123" t="s">
        <v>1369</v>
      </c>
      <c r="F387" s="98">
        <v>5.5</v>
      </c>
      <c r="G387" s="98">
        <v>400</v>
      </c>
      <c r="H387" s="97">
        <f t="shared" si="12"/>
        <v>2200</v>
      </c>
    </row>
    <row r="388" spans="1:8" x14ac:dyDescent="0.2">
      <c r="A388" s="133" t="s">
        <v>1517</v>
      </c>
      <c r="B388" s="133" t="s">
        <v>1187</v>
      </c>
      <c r="C388" s="133">
        <v>17</v>
      </c>
      <c r="D388" s="154" t="s">
        <v>1518</v>
      </c>
      <c r="E388" s="133" t="s">
        <v>1519</v>
      </c>
      <c r="F388" s="99">
        <v>4000</v>
      </c>
      <c r="G388" s="99">
        <v>1</v>
      </c>
      <c r="H388" s="97">
        <f t="shared" si="12"/>
        <v>4000</v>
      </c>
    </row>
    <row r="389" spans="1:8" x14ac:dyDescent="0.2">
      <c r="A389" s="311" t="s">
        <v>1955</v>
      </c>
      <c r="B389" s="312"/>
      <c r="C389" s="312"/>
      <c r="D389" s="312"/>
      <c r="E389" s="312"/>
      <c r="F389" s="312"/>
      <c r="G389" s="313"/>
      <c r="H389" s="142">
        <f>SUM(H379:H388)</f>
        <v>14916.05</v>
      </c>
    </row>
    <row r="390" spans="1:8" x14ac:dyDescent="0.2">
      <c r="A390" s="126" t="s">
        <v>1956</v>
      </c>
      <c r="B390" s="382" t="s">
        <v>1520</v>
      </c>
      <c r="C390" s="383"/>
      <c r="D390" s="383"/>
      <c r="E390" s="383"/>
      <c r="F390" s="383"/>
      <c r="G390" s="383"/>
      <c r="H390" s="383"/>
    </row>
    <row r="391" spans="1:8" x14ac:dyDescent="0.2">
      <c r="A391" s="123" t="s">
        <v>671</v>
      </c>
      <c r="B391" s="123" t="s">
        <v>938</v>
      </c>
      <c r="C391" s="87">
        <v>511</v>
      </c>
      <c r="D391" s="152" t="s">
        <v>1521</v>
      </c>
      <c r="E391" s="91" t="s">
        <v>1522</v>
      </c>
      <c r="F391" s="92">
        <v>3</v>
      </c>
      <c r="G391" s="92">
        <v>252</v>
      </c>
      <c r="H391" s="92">
        <f>G391*F391</f>
        <v>756</v>
      </c>
    </row>
    <row r="392" spans="1:8" x14ac:dyDescent="0.2">
      <c r="A392" s="123" t="s">
        <v>672</v>
      </c>
      <c r="B392" s="123" t="s">
        <v>938</v>
      </c>
      <c r="C392" s="87">
        <v>3324</v>
      </c>
      <c r="D392" s="152" t="s">
        <v>1523</v>
      </c>
      <c r="E392" s="91" t="s">
        <v>1369</v>
      </c>
      <c r="F392" s="92">
        <v>10</v>
      </c>
      <c r="G392" s="92">
        <v>11.07</v>
      </c>
      <c r="H392" s="92">
        <f>G392*F392</f>
        <v>110.7</v>
      </c>
    </row>
    <row r="393" spans="1:8" ht="25.5" x14ac:dyDescent="0.2">
      <c r="A393" s="123" t="s">
        <v>673</v>
      </c>
      <c r="B393" s="123" t="s">
        <v>938</v>
      </c>
      <c r="C393" s="87">
        <v>4734</v>
      </c>
      <c r="D393" s="152" t="s">
        <v>1524</v>
      </c>
      <c r="E393" s="91" t="s">
        <v>1522</v>
      </c>
      <c r="F393" s="92">
        <v>10</v>
      </c>
      <c r="G393" s="92">
        <f>(25*599.6)/1000</f>
        <v>14.99</v>
      </c>
      <c r="H393" s="92">
        <f>G393*F393</f>
        <v>149.9</v>
      </c>
    </row>
    <row r="394" spans="1:8" x14ac:dyDescent="0.2">
      <c r="A394" s="123" t="s">
        <v>674</v>
      </c>
      <c r="B394" s="123" t="s">
        <v>938</v>
      </c>
      <c r="C394" s="87">
        <v>38128</v>
      </c>
      <c r="D394" s="152" t="s">
        <v>1525</v>
      </c>
      <c r="E394" s="91" t="s">
        <v>1522</v>
      </c>
      <c r="F394" s="92">
        <v>2</v>
      </c>
      <c r="G394" s="92">
        <f>20*0.8</f>
        <v>16</v>
      </c>
      <c r="H394" s="92">
        <f>G394*F394</f>
        <v>32</v>
      </c>
    </row>
    <row r="395" spans="1:8" x14ac:dyDescent="0.2">
      <c r="A395" s="311" t="s">
        <v>1955</v>
      </c>
      <c r="B395" s="312"/>
      <c r="C395" s="312"/>
      <c r="D395" s="312"/>
      <c r="E395" s="312"/>
      <c r="F395" s="312"/>
      <c r="G395" s="313"/>
      <c r="H395" s="142">
        <f>SUM(H391:H394)</f>
        <v>1048.5999999999999</v>
      </c>
    </row>
    <row r="396" spans="1:8" x14ac:dyDescent="0.2">
      <c r="A396" s="126" t="s">
        <v>1957</v>
      </c>
      <c r="B396" s="382" t="s">
        <v>1526</v>
      </c>
      <c r="C396" s="383"/>
      <c r="D396" s="383"/>
      <c r="E396" s="383"/>
      <c r="F396" s="383"/>
      <c r="G396" s="383"/>
      <c r="H396" s="383"/>
    </row>
    <row r="397" spans="1:8" ht="38.25" x14ac:dyDescent="0.2">
      <c r="A397" s="123" t="s">
        <v>1527</v>
      </c>
      <c r="B397" s="123" t="s">
        <v>938</v>
      </c>
      <c r="C397" s="123">
        <v>394</v>
      </c>
      <c r="D397" s="102" t="s">
        <v>1528</v>
      </c>
      <c r="E397" s="128" t="s">
        <v>940</v>
      </c>
      <c r="F397" s="100">
        <v>30</v>
      </c>
      <c r="G397" s="101">
        <v>3.77</v>
      </c>
      <c r="H397" s="101">
        <f t="shared" ref="H397:H428" si="13">F397*G397</f>
        <v>113.1</v>
      </c>
    </row>
    <row r="398" spans="1:8" ht="25.5" x14ac:dyDescent="0.2">
      <c r="A398" s="123" t="s">
        <v>1529</v>
      </c>
      <c r="B398" s="123" t="s">
        <v>938</v>
      </c>
      <c r="C398" s="123">
        <v>400</v>
      </c>
      <c r="D398" s="102" t="s">
        <v>1530</v>
      </c>
      <c r="E398" s="128" t="s">
        <v>940</v>
      </c>
      <c r="F398" s="100">
        <v>30</v>
      </c>
      <c r="G398" s="101">
        <v>1.91</v>
      </c>
      <c r="H398" s="101">
        <f t="shared" si="13"/>
        <v>57.3</v>
      </c>
    </row>
    <row r="399" spans="1:8" x14ac:dyDescent="0.2">
      <c r="A399" s="123" t="s">
        <v>1531</v>
      </c>
      <c r="B399" s="123" t="s">
        <v>938</v>
      </c>
      <c r="C399" s="123">
        <v>4229</v>
      </c>
      <c r="D399" s="102" t="s">
        <v>1532</v>
      </c>
      <c r="E399" s="95" t="s">
        <v>1247</v>
      </c>
      <c r="F399" s="100">
        <v>4</v>
      </c>
      <c r="G399" s="101">
        <v>46.77</v>
      </c>
      <c r="H399" s="101">
        <f t="shared" si="13"/>
        <v>187.08</v>
      </c>
    </row>
    <row r="400" spans="1:8" ht="38.25" x14ac:dyDescent="0.2">
      <c r="A400" s="123" t="s">
        <v>1533</v>
      </c>
      <c r="B400" s="123" t="s">
        <v>938</v>
      </c>
      <c r="C400" s="123">
        <v>4814</v>
      </c>
      <c r="D400" s="102" t="s">
        <v>1534</v>
      </c>
      <c r="E400" s="128" t="s">
        <v>940</v>
      </c>
      <c r="F400" s="100">
        <v>5</v>
      </c>
      <c r="G400" s="101">
        <v>77.27</v>
      </c>
      <c r="H400" s="101">
        <f t="shared" si="13"/>
        <v>386.34999999999997</v>
      </c>
    </row>
    <row r="401" spans="1:8" ht="25.5" x14ac:dyDescent="0.2">
      <c r="A401" s="123" t="s">
        <v>1535</v>
      </c>
      <c r="B401" s="123" t="s">
        <v>938</v>
      </c>
      <c r="C401" s="123">
        <v>39210</v>
      </c>
      <c r="D401" s="102" t="s">
        <v>1536</v>
      </c>
      <c r="E401" s="128" t="s">
        <v>940</v>
      </c>
      <c r="F401" s="100">
        <v>50</v>
      </c>
      <c r="G401" s="101">
        <v>0.73</v>
      </c>
      <c r="H401" s="101">
        <f t="shared" si="13"/>
        <v>36.5</v>
      </c>
    </row>
    <row r="402" spans="1:8" ht="25.5" x14ac:dyDescent="0.2">
      <c r="A402" s="123" t="s">
        <v>1537</v>
      </c>
      <c r="B402" s="123" t="s">
        <v>938</v>
      </c>
      <c r="C402" s="123">
        <v>39212</v>
      </c>
      <c r="D402" s="102" t="s">
        <v>1538</v>
      </c>
      <c r="E402" s="128" t="s">
        <v>940</v>
      </c>
      <c r="F402" s="100">
        <v>50</v>
      </c>
      <c r="G402" s="101">
        <v>1.47</v>
      </c>
      <c r="H402" s="101">
        <f t="shared" si="13"/>
        <v>73.5</v>
      </c>
    </row>
    <row r="403" spans="1:8" ht="25.5" x14ac:dyDescent="0.2">
      <c r="A403" s="123" t="s">
        <v>1539</v>
      </c>
      <c r="B403" s="123" t="s">
        <v>938</v>
      </c>
      <c r="C403" s="123">
        <v>39213</v>
      </c>
      <c r="D403" s="102" t="s">
        <v>1540</v>
      </c>
      <c r="E403" s="128" t="s">
        <v>940</v>
      </c>
      <c r="F403" s="100">
        <v>50</v>
      </c>
      <c r="G403" s="101">
        <v>1.92</v>
      </c>
      <c r="H403" s="101">
        <f t="shared" si="13"/>
        <v>96</v>
      </c>
    </row>
    <row r="404" spans="1:8" ht="25.5" x14ac:dyDescent="0.2">
      <c r="A404" s="123" t="s">
        <v>1541</v>
      </c>
      <c r="B404" s="123" t="s">
        <v>938</v>
      </c>
      <c r="C404" s="123">
        <v>39214</v>
      </c>
      <c r="D404" s="102" t="s">
        <v>1542</v>
      </c>
      <c r="E404" s="128" t="s">
        <v>940</v>
      </c>
      <c r="F404" s="100">
        <v>50</v>
      </c>
      <c r="G404" s="101">
        <v>2.72</v>
      </c>
      <c r="H404" s="101">
        <f t="shared" si="13"/>
        <v>136</v>
      </c>
    </row>
    <row r="405" spans="1:8" ht="38.25" x14ac:dyDescent="0.2">
      <c r="A405" s="123" t="s">
        <v>1543</v>
      </c>
      <c r="B405" s="123" t="s">
        <v>938</v>
      </c>
      <c r="C405" s="123">
        <v>11267</v>
      </c>
      <c r="D405" s="102" t="s">
        <v>1544</v>
      </c>
      <c r="E405" s="128" t="s">
        <v>940</v>
      </c>
      <c r="F405" s="100">
        <v>50</v>
      </c>
      <c r="G405" s="101">
        <v>1.56</v>
      </c>
      <c r="H405" s="101">
        <f t="shared" si="13"/>
        <v>78</v>
      </c>
    </row>
    <row r="406" spans="1:8" ht="25.5" x14ac:dyDescent="0.2">
      <c r="A406" s="123" t="s">
        <v>1545</v>
      </c>
      <c r="B406" s="123" t="s">
        <v>938</v>
      </c>
      <c r="C406" s="123">
        <v>7588</v>
      </c>
      <c r="D406" s="102" t="s">
        <v>1546</v>
      </c>
      <c r="E406" s="128" t="s">
        <v>940</v>
      </c>
      <c r="F406" s="103">
        <v>5</v>
      </c>
      <c r="G406" s="101">
        <v>55</v>
      </c>
      <c r="H406" s="101">
        <f t="shared" si="13"/>
        <v>275</v>
      </c>
    </row>
    <row r="407" spans="1:8" ht="38.25" x14ac:dyDescent="0.2">
      <c r="A407" s="123" t="s">
        <v>1547</v>
      </c>
      <c r="B407" s="123" t="s">
        <v>938</v>
      </c>
      <c r="C407" s="123">
        <v>2527</v>
      </c>
      <c r="D407" s="102" t="s">
        <v>1548</v>
      </c>
      <c r="E407" s="128" t="s">
        <v>940</v>
      </c>
      <c r="F407" s="100">
        <v>20</v>
      </c>
      <c r="G407" s="101">
        <v>6.76</v>
      </c>
      <c r="H407" s="101">
        <f t="shared" si="13"/>
        <v>135.19999999999999</v>
      </c>
    </row>
    <row r="408" spans="1:8" ht="38.25" x14ac:dyDescent="0.2">
      <c r="A408" s="123" t="s">
        <v>1549</v>
      </c>
      <c r="B408" s="123" t="s">
        <v>938</v>
      </c>
      <c r="C408" s="123">
        <v>2488</v>
      </c>
      <c r="D408" s="102" t="s">
        <v>1550</v>
      </c>
      <c r="E408" s="128" t="s">
        <v>940</v>
      </c>
      <c r="F408" s="100">
        <v>20</v>
      </c>
      <c r="G408" s="101">
        <v>1.73</v>
      </c>
      <c r="H408" s="101">
        <f t="shared" si="13"/>
        <v>34.6</v>
      </c>
    </row>
    <row r="409" spans="1:8" ht="40.5" x14ac:dyDescent="0.2">
      <c r="A409" s="123" t="s">
        <v>1551</v>
      </c>
      <c r="B409" s="123" t="s">
        <v>938</v>
      </c>
      <c r="C409" s="123">
        <v>39240</v>
      </c>
      <c r="D409" s="102" t="s">
        <v>1552</v>
      </c>
      <c r="E409" s="95" t="s">
        <v>971</v>
      </c>
      <c r="F409" s="100">
        <v>300</v>
      </c>
      <c r="G409" s="101">
        <v>2.41</v>
      </c>
      <c r="H409" s="101">
        <f t="shared" si="13"/>
        <v>723</v>
      </c>
    </row>
    <row r="410" spans="1:8" ht="27.75" x14ac:dyDescent="0.2">
      <c r="A410" s="123" t="s">
        <v>1553</v>
      </c>
      <c r="B410" s="123" t="s">
        <v>938</v>
      </c>
      <c r="C410" s="123">
        <v>39240</v>
      </c>
      <c r="D410" s="102" t="s">
        <v>1554</v>
      </c>
      <c r="E410" s="95" t="s">
        <v>971</v>
      </c>
      <c r="F410" s="100">
        <v>300</v>
      </c>
      <c r="G410" s="101">
        <v>2.41</v>
      </c>
      <c r="H410" s="101">
        <f t="shared" si="13"/>
        <v>723</v>
      </c>
    </row>
    <row r="411" spans="1:8" ht="40.5" x14ac:dyDescent="0.2">
      <c r="A411" s="123" t="s">
        <v>1555</v>
      </c>
      <c r="B411" s="123" t="s">
        <v>938</v>
      </c>
      <c r="C411" s="123">
        <v>39240</v>
      </c>
      <c r="D411" s="102" t="s">
        <v>1556</v>
      </c>
      <c r="E411" s="95" t="s">
        <v>971</v>
      </c>
      <c r="F411" s="100">
        <v>300</v>
      </c>
      <c r="G411" s="101">
        <v>2.41</v>
      </c>
      <c r="H411" s="101">
        <f t="shared" si="13"/>
        <v>723</v>
      </c>
    </row>
    <row r="412" spans="1:8" ht="40.5" x14ac:dyDescent="0.2">
      <c r="A412" s="123" t="s">
        <v>1557</v>
      </c>
      <c r="B412" s="123" t="s">
        <v>938</v>
      </c>
      <c r="C412" s="123">
        <v>39240</v>
      </c>
      <c r="D412" s="102" t="s">
        <v>1558</v>
      </c>
      <c r="E412" s="95" t="s">
        <v>971</v>
      </c>
      <c r="F412" s="100">
        <v>300</v>
      </c>
      <c r="G412" s="101">
        <v>2.41</v>
      </c>
      <c r="H412" s="101">
        <f t="shared" si="13"/>
        <v>723</v>
      </c>
    </row>
    <row r="413" spans="1:8" ht="40.5" x14ac:dyDescent="0.2">
      <c r="A413" s="123" t="s">
        <v>1559</v>
      </c>
      <c r="B413" s="123" t="s">
        <v>938</v>
      </c>
      <c r="C413" s="123">
        <v>1021</v>
      </c>
      <c r="D413" s="102" t="s">
        <v>1560</v>
      </c>
      <c r="E413" s="95" t="s">
        <v>971</v>
      </c>
      <c r="F413" s="100">
        <v>300</v>
      </c>
      <c r="G413" s="101">
        <v>4.38</v>
      </c>
      <c r="H413" s="101">
        <f t="shared" si="13"/>
        <v>1314</v>
      </c>
    </row>
    <row r="414" spans="1:8" ht="27.75" x14ac:dyDescent="0.2">
      <c r="A414" s="123" t="s">
        <v>1561</v>
      </c>
      <c r="B414" s="123" t="s">
        <v>938</v>
      </c>
      <c r="C414" s="123">
        <v>1021</v>
      </c>
      <c r="D414" s="102" t="s">
        <v>1562</v>
      </c>
      <c r="E414" s="95" t="s">
        <v>971</v>
      </c>
      <c r="F414" s="100">
        <v>300</v>
      </c>
      <c r="G414" s="101">
        <v>4.38</v>
      </c>
      <c r="H414" s="101">
        <f t="shared" si="13"/>
        <v>1314</v>
      </c>
    </row>
    <row r="415" spans="1:8" ht="40.5" x14ac:dyDescent="0.2">
      <c r="A415" s="123" t="s">
        <v>1563</v>
      </c>
      <c r="B415" s="123" t="s">
        <v>938</v>
      </c>
      <c r="C415" s="123">
        <v>1021</v>
      </c>
      <c r="D415" s="102" t="s">
        <v>1564</v>
      </c>
      <c r="E415" s="95" t="s">
        <v>971</v>
      </c>
      <c r="F415" s="100">
        <v>300</v>
      </c>
      <c r="G415" s="101">
        <v>4.38</v>
      </c>
      <c r="H415" s="101">
        <f t="shared" si="13"/>
        <v>1314</v>
      </c>
    </row>
    <row r="416" spans="1:8" ht="40.5" x14ac:dyDescent="0.2">
      <c r="A416" s="123" t="s">
        <v>1565</v>
      </c>
      <c r="B416" s="123" t="s">
        <v>938</v>
      </c>
      <c r="C416" s="123">
        <v>1021</v>
      </c>
      <c r="D416" s="102" t="s">
        <v>1566</v>
      </c>
      <c r="E416" s="95" t="s">
        <v>971</v>
      </c>
      <c r="F416" s="100">
        <v>300</v>
      </c>
      <c r="G416" s="101">
        <v>4.38</v>
      </c>
      <c r="H416" s="101">
        <f t="shared" si="13"/>
        <v>1314</v>
      </c>
    </row>
    <row r="417" spans="1:8" ht="25.5" x14ac:dyDescent="0.2">
      <c r="A417" s="123" t="s">
        <v>1567</v>
      </c>
      <c r="B417" s="123" t="s">
        <v>938</v>
      </c>
      <c r="C417" s="123">
        <v>994</v>
      </c>
      <c r="D417" s="102" t="s">
        <v>1568</v>
      </c>
      <c r="E417" s="95" t="s">
        <v>971</v>
      </c>
      <c r="F417" s="100">
        <v>200</v>
      </c>
      <c r="G417" s="101">
        <v>6.38</v>
      </c>
      <c r="H417" s="101">
        <f t="shared" si="13"/>
        <v>1276</v>
      </c>
    </row>
    <row r="418" spans="1:8" ht="25.5" x14ac:dyDescent="0.2">
      <c r="A418" s="123" t="s">
        <v>1569</v>
      </c>
      <c r="B418" s="123" t="s">
        <v>938</v>
      </c>
      <c r="C418" s="123">
        <v>994</v>
      </c>
      <c r="D418" s="102" t="s">
        <v>1570</v>
      </c>
      <c r="E418" s="95" t="s">
        <v>971</v>
      </c>
      <c r="F418" s="100">
        <v>200</v>
      </c>
      <c r="G418" s="101">
        <v>6.38</v>
      </c>
      <c r="H418" s="101">
        <f t="shared" si="13"/>
        <v>1276</v>
      </c>
    </row>
    <row r="419" spans="1:8" ht="25.5" x14ac:dyDescent="0.2">
      <c r="A419" s="123" t="s">
        <v>1571</v>
      </c>
      <c r="B419" s="123" t="s">
        <v>938</v>
      </c>
      <c r="C419" s="123">
        <v>994</v>
      </c>
      <c r="D419" s="102" t="s">
        <v>1572</v>
      </c>
      <c r="E419" s="95" t="s">
        <v>971</v>
      </c>
      <c r="F419" s="100">
        <v>200</v>
      </c>
      <c r="G419" s="101">
        <v>6.38</v>
      </c>
      <c r="H419" s="101">
        <f t="shared" si="13"/>
        <v>1276</v>
      </c>
    </row>
    <row r="420" spans="1:8" ht="38.25" x14ac:dyDescent="0.2">
      <c r="A420" s="123" t="s">
        <v>1573</v>
      </c>
      <c r="B420" s="123" t="s">
        <v>1189</v>
      </c>
      <c r="C420" s="123">
        <v>2706</v>
      </c>
      <c r="D420" s="102" t="s">
        <v>1574</v>
      </c>
      <c r="E420" s="95" t="s">
        <v>971</v>
      </c>
      <c r="F420" s="100">
        <v>200</v>
      </c>
      <c r="G420" s="101">
        <v>8.89</v>
      </c>
      <c r="H420" s="101">
        <f t="shared" si="13"/>
        <v>1778</v>
      </c>
    </row>
    <row r="421" spans="1:8" ht="38.25" x14ac:dyDescent="0.2">
      <c r="A421" s="123" t="s">
        <v>1575</v>
      </c>
      <c r="B421" s="123" t="s">
        <v>1189</v>
      </c>
      <c r="C421" s="123">
        <v>1293</v>
      </c>
      <c r="D421" s="102" t="s">
        <v>1576</v>
      </c>
      <c r="E421" s="95" t="s">
        <v>971</v>
      </c>
      <c r="F421" s="100">
        <v>200</v>
      </c>
      <c r="G421" s="101">
        <v>11.14</v>
      </c>
      <c r="H421" s="101">
        <f t="shared" si="13"/>
        <v>2228</v>
      </c>
    </row>
    <row r="422" spans="1:8" x14ac:dyDescent="0.2">
      <c r="A422" s="123" t="s">
        <v>1577</v>
      </c>
      <c r="B422" s="123" t="s">
        <v>1189</v>
      </c>
      <c r="C422" s="123">
        <v>36637</v>
      </c>
      <c r="D422" s="102" t="s">
        <v>1578</v>
      </c>
      <c r="E422" s="95" t="s">
        <v>971</v>
      </c>
      <c r="F422" s="100">
        <v>100</v>
      </c>
      <c r="G422" s="101">
        <v>17.5</v>
      </c>
      <c r="H422" s="101">
        <f t="shared" si="13"/>
        <v>1750</v>
      </c>
    </row>
    <row r="423" spans="1:8" ht="25.5" x14ac:dyDescent="0.2">
      <c r="A423" s="123" t="s">
        <v>1579</v>
      </c>
      <c r="B423" s="123" t="s">
        <v>1189</v>
      </c>
      <c r="C423" s="123">
        <v>40</v>
      </c>
      <c r="D423" s="102" t="s">
        <v>1580</v>
      </c>
      <c r="E423" s="128" t="s">
        <v>940</v>
      </c>
      <c r="F423" s="100">
        <v>20</v>
      </c>
      <c r="G423" s="101">
        <v>210.54</v>
      </c>
      <c r="H423" s="101">
        <f t="shared" si="13"/>
        <v>4210.8</v>
      </c>
    </row>
    <row r="424" spans="1:8" ht="25.5" x14ac:dyDescent="0.2">
      <c r="A424" s="123" t="s">
        <v>1581</v>
      </c>
      <c r="B424" s="123" t="s">
        <v>938</v>
      </c>
      <c r="C424" s="123">
        <v>2587</v>
      </c>
      <c r="D424" s="102" t="s">
        <v>1582</v>
      </c>
      <c r="E424" s="128" t="s">
        <v>940</v>
      </c>
      <c r="F424" s="100">
        <v>20</v>
      </c>
      <c r="G424" s="101">
        <v>27.28</v>
      </c>
      <c r="H424" s="101">
        <f t="shared" si="13"/>
        <v>545.6</v>
      </c>
    </row>
    <row r="425" spans="1:8" ht="25.5" x14ac:dyDescent="0.2">
      <c r="A425" s="123" t="s">
        <v>1583</v>
      </c>
      <c r="B425" s="123" t="s">
        <v>938</v>
      </c>
      <c r="C425" s="123">
        <v>2589</v>
      </c>
      <c r="D425" s="102" t="s">
        <v>1584</v>
      </c>
      <c r="E425" s="128" t="s">
        <v>940</v>
      </c>
      <c r="F425" s="100">
        <v>20</v>
      </c>
      <c r="G425" s="101">
        <v>23.59</v>
      </c>
      <c r="H425" s="101">
        <f t="shared" si="13"/>
        <v>471.8</v>
      </c>
    </row>
    <row r="426" spans="1:8" x14ac:dyDescent="0.2">
      <c r="A426" s="123" t="s">
        <v>1585</v>
      </c>
      <c r="B426" s="123" t="s">
        <v>938</v>
      </c>
      <c r="C426" s="123">
        <v>2593</v>
      </c>
      <c r="D426" s="102" t="s">
        <v>1586</v>
      </c>
      <c r="E426" s="128" t="s">
        <v>940</v>
      </c>
      <c r="F426" s="100">
        <v>20</v>
      </c>
      <c r="G426" s="101">
        <v>8.9</v>
      </c>
      <c r="H426" s="101">
        <f t="shared" si="13"/>
        <v>178</v>
      </c>
    </row>
    <row r="427" spans="1:8" x14ac:dyDescent="0.2">
      <c r="A427" s="123" t="s">
        <v>1587</v>
      </c>
      <c r="B427" s="123" t="s">
        <v>938</v>
      </c>
      <c r="C427" s="123">
        <v>2565</v>
      </c>
      <c r="D427" s="102" t="s">
        <v>1588</v>
      </c>
      <c r="E427" s="128" t="s">
        <v>940</v>
      </c>
      <c r="F427" s="100">
        <v>20</v>
      </c>
      <c r="G427" s="101">
        <v>8.6199999999999992</v>
      </c>
      <c r="H427" s="101">
        <f t="shared" si="13"/>
        <v>172.39999999999998</v>
      </c>
    </row>
    <row r="428" spans="1:8" x14ac:dyDescent="0.2">
      <c r="A428" s="123" t="s">
        <v>1589</v>
      </c>
      <c r="B428" s="123" t="s">
        <v>938</v>
      </c>
      <c r="C428" s="123">
        <v>1623</v>
      </c>
      <c r="D428" s="102" t="s">
        <v>1590</v>
      </c>
      <c r="E428" s="128" t="s">
        <v>940</v>
      </c>
      <c r="F428" s="100">
        <v>6</v>
      </c>
      <c r="G428" s="101">
        <v>163.53</v>
      </c>
      <c r="H428" s="101">
        <f t="shared" si="13"/>
        <v>981.18000000000006</v>
      </c>
    </row>
    <row r="429" spans="1:8" ht="25.5" x14ac:dyDescent="0.2">
      <c r="A429" s="123" t="s">
        <v>1591</v>
      </c>
      <c r="B429" s="123" t="s">
        <v>938</v>
      </c>
      <c r="C429" s="123">
        <v>2370</v>
      </c>
      <c r="D429" s="102" t="s">
        <v>1592</v>
      </c>
      <c r="E429" s="128" t="s">
        <v>940</v>
      </c>
      <c r="F429" s="100">
        <v>50</v>
      </c>
      <c r="G429" s="101">
        <v>17</v>
      </c>
      <c r="H429" s="101">
        <f t="shared" ref="H429:H460" si="14">F429*G429</f>
        <v>850</v>
      </c>
    </row>
    <row r="430" spans="1:8" ht="25.5" x14ac:dyDescent="0.2">
      <c r="A430" s="123" t="s">
        <v>1593</v>
      </c>
      <c r="B430" s="123" t="s">
        <v>938</v>
      </c>
      <c r="C430" s="123">
        <v>34616</v>
      </c>
      <c r="D430" s="102" t="s">
        <v>1594</v>
      </c>
      <c r="E430" s="128" t="s">
        <v>940</v>
      </c>
      <c r="F430" s="100">
        <v>5</v>
      </c>
      <c r="G430" s="101">
        <v>75.239999999999995</v>
      </c>
      <c r="H430" s="101">
        <f t="shared" si="14"/>
        <v>376.2</v>
      </c>
    </row>
    <row r="431" spans="1:8" ht="25.5" x14ac:dyDescent="0.2">
      <c r="A431" s="123" t="s">
        <v>1595</v>
      </c>
      <c r="B431" s="123" t="s">
        <v>938</v>
      </c>
      <c r="C431" s="123">
        <v>34623</v>
      </c>
      <c r="D431" s="102" t="s">
        <v>1596</v>
      </c>
      <c r="E431" s="128" t="s">
        <v>940</v>
      </c>
      <c r="F431" s="100">
        <v>5</v>
      </c>
      <c r="G431" s="101">
        <v>74.08</v>
      </c>
      <c r="H431" s="101">
        <f t="shared" si="14"/>
        <v>370.4</v>
      </c>
    </row>
    <row r="432" spans="1:8" ht="25.5" x14ac:dyDescent="0.2">
      <c r="A432" s="123" t="s">
        <v>1597</v>
      </c>
      <c r="B432" s="123" t="s">
        <v>938</v>
      </c>
      <c r="C432" s="123">
        <v>2373</v>
      </c>
      <c r="D432" s="102" t="s">
        <v>1598</v>
      </c>
      <c r="E432" s="128" t="s">
        <v>940</v>
      </c>
      <c r="F432" s="100">
        <v>5</v>
      </c>
      <c r="G432" s="104">
        <v>160.78</v>
      </c>
      <c r="H432" s="101">
        <f t="shared" si="14"/>
        <v>803.9</v>
      </c>
    </row>
    <row r="433" spans="1:8" ht="25.5" x14ac:dyDescent="0.2">
      <c r="A433" s="123" t="s">
        <v>1599</v>
      </c>
      <c r="B433" s="123" t="s">
        <v>938</v>
      </c>
      <c r="C433" s="123">
        <v>2370</v>
      </c>
      <c r="D433" s="102" t="s">
        <v>1600</v>
      </c>
      <c r="E433" s="128" t="s">
        <v>940</v>
      </c>
      <c r="F433" s="100">
        <v>20</v>
      </c>
      <c r="G433" s="104">
        <v>17</v>
      </c>
      <c r="H433" s="101">
        <f t="shared" si="14"/>
        <v>340</v>
      </c>
    </row>
    <row r="434" spans="1:8" ht="25.5" x14ac:dyDescent="0.2">
      <c r="A434" s="123" t="s">
        <v>1601</v>
      </c>
      <c r="B434" s="123" t="s">
        <v>938</v>
      </c>
      <c r="C434" s="123">
        <v>2370</v>
      </c>
      <c r="D434" s="102" t="s">
        <v>1602</v>
      </c>
      <c r="E434" s="128" t="s">
        <v>940</v>
      </c>
      <c r="F434" s="100">
        <v>20</v>
      </c>
      <c r="G434" s="104">
        <v>17</v>
      </c>
      <c r="H434" s="101">
        <f t="shared" si="14"/>
        <v>340</v>
      </c>
    </row>
    <row r="435" spans="1:8" ht="25.5" x14ac:dyDescent="0.2">
      <c r="A435" s="123" t="s">
        <v>1603</v>
      </c>
      <c r="B435" s="123" t="s">
        <v>938</v>
      </c>
      <c r="C435" s="123">
        <v>2386</v>
      </c>
      <c r="D435" s="102" t="s">
        <v>1604</v>
      </c>
      <c r="E435" s="128" t="s">
        <v>940</v>
      </c>
      <c r="F435" s="100">
        <v>20</v>
      </c>
      <c r="G435" s="104">
        <v>28.52</v>
      </c>
      <c r="H435" s="101">
        <f t="shared" si="14"/>
        <v>570.4</v>
      </c>
    </row>
    <row r="436" spans="1:8" x14ac:dyDescent="0.2">
      <c r="A436" s="123" t="s">
        <v>1605</v>
      </c>
      <c r="B436" s="123" t="s">
        <v>1189</v>
      </c>
      <c r="C436" s="123">
        <v>18214</v>
      </c>
      <c r="D436" s="102" t="s">
        <v>1606</v>
      </c>
      <c r="E436" s="128" t="s">
        <v>940</v>
      </c>
      <c r="F436" s="100">
        <v>20</v>
      </c>
      <c r="G436" s="101">
        <v>35.1</v>
      </c>
      <c r="H436" s="101">
        <f t="shared" si="14"/>
        <v>702</v>
      </c>
    </row>
    <row r="437" spans="1:8" ht="25.5" x14ac:dyDescent="0.2">
      <c r="A437" s="123" t="s">
        <v>1607</v>
      </c>
      <c r="B437" s="123" t="s">
        <v>938</v>
      </c>
      <c r="C437" s="123">
        <v>38091</v>
      </c>
      <c r="D437" s="102" t="s">
        <v>1608</v>
      </c>
      <c r="E437" s="128" t="s">
        <v>940</v>
      </c>
      <c r="F437" s="100">
        <v>30</v>
      </c>
      <c r="G437" s="101">
        <v>2.77</v>
      </c>
      <c r="H437" s="101">
        <f t="shared" si="14"/>
        <v>83.1</v>
      </c>
    </row>
    <row r="438" spans="1:8" ht="25.5" x14ac:dyDescent="0.2">
      <c r="A438" s="123" t="s">
        <v>1609</v>
      </c>
      <c r="B438" s="123" t="s">
        <v>938</v>
      </c>
      <c r="C438" s="123">
        <v>38095</v>
      </c>
      <c r="D438" s="102" t="s">
        <v>1610</v>
      </c>
      <c r="E438" s="128" t="s">
        <v>940</v>
      </c>
      <c r="F438" s="100">
        <v>30</v>
      </c>
      <c r="G438" s="101">
        <v>5.87</v>
      </c>
      <c r="H438" s="101">
        <f t="shared" si="14"/>
        <v>176.1</v>
      </c>
    </row>
    <row r="439" spans="1:8" x14ac:dyDescent="0.2">
      <c r="A439" s="123" t="s">
        <v>1611</v>
      </c>
      <c r="B439" s="123" t="s">
        <v>938</v>
      </c>
      <c r="C439" s="96">
        <v>11002</v>
      </c>
      <c r="D439" s="156" t="s">
        <v>1612</v>
      </c>
      <c r="E439" s="130" t="s">
        <v>1247</v>
      </c>
      <c r="F439" s="105">
        <v>38.409999999999997</v>
      </c>
      <c r="G439" s="105">
        <v>1</v>
      </c>
      <c r="H439" s="101">
        <f t="shared" si="14"/>
        <v>38.409999999999997</v>
      </c>
    </row>
    <row r="440" spans="1:8" x14ac:dyDescent="0.2">
      <c r="A440" s="123" t="s">
        <v>1613</v>
      </c>
      <c r="B440" s="123" t="s">
        <v>938</v>
      </c>
      <c r="C440" s="123">
        <v>21130</v>
      </c>
      <c r="D440" s="102" t="s">
        <v>1614</v>
      </c>
      <c r="E440" s="95" t="s">
        <v>971</v>
      </c>
      <c r="F440" s="100">
        <v>100</v>
      </c>
      <c r="G440" s="101">
        <v>28.41</v>
      </c>
      <c r="H440" s="101">
        <f t="shared" si="14"/>
        <v>2841</v>
      </c>
    </row>
    <row r="441" spans="1:8" x14ac:dyDescent="0.2">
      <c r="A441" s="123" t="s">
        <v>1615</v>
      </c>
      <c r="B441" s="123" t="s">
        <v>938</v>
      </c>
      <c r="C441" s="123">
        <v>21128</v>
      </c>
      <c r="D441" s="102" t="s">
        <v>1616</v>
      </c>
      <c r="E441" s="95" t="s">
        <v>971</v>
      </c>
      <c r="F441" s="100">
        <v>100</v>
      </c>
      <c r="G441" s="101">
        <v>11.25</v>
      </c>
      <c r="H441" s="101">
        <f t="shared" si="14"/>
        <v>1125</v>
      </c>
    </row>
    <row r="442" spans="1:8" ht="25.5" x14ac:dyDescent="0.2">
      <c r="A442" s="123" t="s">
        <v>1617</v>
      </c>
      <c r="B442" s="123" t="s">
        <v>938</v>
      </c>
      <c r="C442" s="123">
        <v>2688</v>
      </c>
      <c r="D442" s="102" t="s">
        <v>1618</v>
      </c>
      <c r="E442" s="95" t="s">
        <v>971</v>
      </c>
      <c r="F442" s="100">
        <v>300</v>
      </c>
      <c r="G442" s="101">
        <v>3.02</v>
      </c>
      <c r="H442" s="101">
        <f t="shared" si="14"/>
        <v>906</v>
      </c>
    </row>
    <row r="443" spans="1:8" x14ac:dyDescent="0.2">
      <c r="A443" s="123" t="s">
        <v>1619</v>
      </c>
      <c r="B443" s="123" t="s">
        <v>1189</v>
      </c>
      <c r="C443" s="123">
        <v>70105</v>
      </c>
      <c r="D443" s="102" t="s">
        <v>1620</v>
      </c>
      <c r="E443" s="95" t="s">
        <v>971</v>
      </c>
      <c r="F443" s="100">
        <v>20</v>
      </c>
      <c r="G443" s="101">
        <v>2.35</v>
      </c>
      <c r="H443" s="101">
        <f t="shared" si="14"/>
        <v>47</v>
      </c>
    </row>
    <row r="444" spans="1:8" ht="25.5" x14ac:dyDescent="0.2">
      <c r="A444" s="123" t="s">
        <v>1621</v>
      </c>
      <c r="B444" s="123" t="s">
        <v>938</v>
      </c>
      <c r="C444" s="123">
        <v>20111</v>
      </c>
      <c r="D444" s="102" t="s">
        <v>1622</v>
      </c>
      <c r="E444" s="128" t="s">
        <v>940</v>
      </c>
      <c r="F444" s="100">
        <v>100</v>
      </c>
      <c r="G444" s="101">
        <v>12.5</v>
      </c>
      <c r="H444" s="101">
        <f t="shared" si="14"/>
        <v>1250</v>
      </c>
    </row>
    <row r="445" spans="1:8" ht="25.5" x14ac:dyDescent="0.2">
      <c r="A445" s="123" t="s">
        <v>1623</v>
      </c>
      <c r="B445" s="123" t="s">
        <v>938</v>
      </c>
      <c r="C445" s="123">
        <v>3295</v>
      </c>
      <c r="D445" s="102" t="s">
        <v>1624</v>
      </c>
      <c r="E445" s="128" t="s">
        <v>940</v>
      </c>
      <c r="F445" s="100">
        <v>10</v>
      </c>
      <c r="G445" s="101">
        <v>28.11</v>
      </c>
      <c r="H445" s="101">
        <f t="shared" si="14"/>
        <v>281.10000000000002</v>
      </c>
    </row>
    <row r="446" spans="1:8" x14ac:dyDescent="0.2">
      <c r="A446" s="123" t="s">
        <v>1625</v>
      </c>
      <c r="B446" s="123" t="s">
        <v>938</v>
      </c>
      <c r="C446" s="123">
        <v>3295</v>
      </c>
      <c r="D446" s="102" t="s">
        <v>1626</v>
      </c>
      <c r="E446" s="128" t="s">
        <v>940</v>
      </c>
      <c r="F446" s="100">
        <v>40</v>
      </c>
      <c r="G446" s="101">
        <v>28.11</v>
      </c>
      <c r="H446" s="101">
        <f t="shared" si="14"/>
        <v>1124.4000000000001</v>
      </c>
    </row>
    <row r="447" spans="1:8" x14ac:dyDescent="0.2">
      <c r="A447" s="123" t="s">
        <v>1627</v>
      </c>
      <c r="B447" s="123" t="s">
        <v>938</v>
      </c>
      <c r="C447" s="123">
        <v>3295</v>
      </c>
      <c r="D447" s="102" t="s">
        <v>1628</v>
      </c>
      <c r="E447" s="128" t="s">
        <v>940</v>
      </c>
      <c r="F447" s="100">
        <v>40</v>
      </c>
      <c r="G447" s="101">
        <v>28.11</v>
      </c>
      <c r="H447" s="101">
        <f t="shared" si="14"/>
        <v>1124.4000000000001</v>
      </c>
    </row>
    <row r="448" spans="1:8" x14ac:dyDescent="0.2">
      <c r="A448" s="123" t="s">
        <v>1629</v>
      </c>
      <c r="B448" s="123" t="s">
        <v>938</v>
      </c>
      <c r="C448" s="123">
        <v>4229</v>
      </c>
      <c r="D448" s="102" t="s">
        <v>1630</v>
      </c>
      <c r="E448" s="95" t="s">
        <v>1247</v>
      </c>
      <c r="F448" s="100">
        <v>3</v>
      </c>
      <c r="G448" s="101">
        <v>46.77</v>
      </c>
      <c r="H448" s="101">
        <f t="shared" si="14"/>
        <v>140.31</v>
      </c>
    </row>
    <row r="449" spans="1:8" ht="38.25" x14ac:dyDescent="0.2">
      <c r="A449" s="123" t="s">
        <v>1631</v>
      </c>
      <c r="B449" s="123" t="s">
        <v>938</v>
      </c>
      <c r="C449" s="123">
        <v>38062</v>
      </c>
      <c r="D449" s="102" t="s">
        <v>1632</v>
      </c>
      <c r="E449" s="128" t="s">
        <v>940</v>
      </c>
      <c r="F449" s="100">
        <v>10</v>
      </c>
      <c r="G449" s="101">
        <v>8.07</v>
      </c>
      <c r="H449" s="101">
        <f t="shared" si="14"/>
        <v>80.7</v>
      </c>
    </row>
    <row r="450" spans="1:8" ht="38.25" x14ac:dyDescent="0.2">
      <c r="A450" s="123" t="s">
        <v>1633</v>
      </c>
      <c r="B450" s="123" t="s">
        <v>938</v>
      </c>
      <c r="C450" s="123">
        <v>38077</v>
      </c>
      <c r="D450" s="102" t="s">
        <v>1634</v>
      </c>
      <c r="E450" s="128" t="s">
        <v>940</v>
      </c>
      <c r="F450" s="100">
        <v>10</v>
      </c>
      <c r="G450" s="101">
        <v>17.489999999999998</v>
      </c>
      <c r="H450" s="101">
        <f t="shared" si="14"/>
        <v>174.89999999999998</v>
      </c>
    </row>
    <row r="451" spans="1:8" ht="38.25" x14ac:dyDescent="0.2">
      <c r="A451" s="123" t="s">
        <v>1635</v>
      </c>
      <c r="B451" s="123" t="s">
        <v>938</v>
      </c>
      <c r="C451" s="123">
        <v>38068</v>
      </c>
      <c r="D451" s="102" t="s">
        <v>1636</v>
      </c>
      <c r="E451" s="128" t="s">
        <v>940</v>
      </c>
      <c r="F451" s="100">
        <v>50</v>
      </c>
      <c r="G451" s="101">
        <v>16.559999999999999</v>
      </c>
      <c r="H451" s="101">
        <f t="shared" si="14"/>
        <v>827.99999999999989</v>
      </c>
    </row>
    <row r="452" spans="1:8" ht="38.25" x14ac:dyDescent="0.2">
      <c r="A452" s="123" t="s">
        <v>1637</v>
      </c>
      <c r="B452" s="123" t="s">
        <v>938</v>
      </c>
      <c r="C452" s="123">
        <v>38071</v>
      </c>
      <c r="D452" s="102" t="s">
        <v>1638</v>
      </c>
      <c r="E452" s="128" t="s">
        <v>940</v>
      </c>
      <c r="F452" s="100">
        <v>20</v>
      </c>
      <c r="G452" s="101">
        <v>19.8</v>
      </c>
      <c r="H452" s="101">
        <f t="shared" si="14"/>
        <v>396</v>
      </c>
    </row>
    <row r="453" spans="1:8" ht="25.5" x14ac:dyDescent="0.2">
      <c r="A453" s="123" t="s">
        <v>1639</v>
      </c>
      <c r="B453" s="123" t="s">
        <v>1187</v>
      </c>
      <c r="C453" s="25">
        <v>17</v>
      </c>
      <c r="D453" s="102" t="s">
        <v>1640</v>
      </c>
      <c r="E453" s="128" t="s">
        <v>940</v>
      </c>
      <c r="F453" s="100">
        <v>80</v>
      </c>
      <c r="G453" s="101">
        <v>23.9</v>
      </c>
      <c r="H453" s="101">
        <f t="shared" si="14"/>
        <v>1912</v>
      </c>
    </row>
    <row r="454" spans="1:8" ht="25.5" x14ac:dyDescent="0.2">
      <c r="A454" s="123" t="s">
        <v>1641</v>
      </c>
      <c r="B454" s="123" t="s">
        <v>1187</v>
      </c>
      <c r="C454" s="25">
        <v>18</v>
      </c>
      <c r="D454" s="102" t="s">
        <v>1642</v>
      </c>
      <c r="E454" s="128" t="s">
        <v>940</v>
      </c>
      <c r="F454" s="100">
        <v>80</v>
      </c>
      <c r="G454" s="101">
        <v>33</v>
      </c>
      <c r="H454" s="101">
        <f t="shared" si="14"/>
        <v>2640</v>
      </c>
    </row>
    <row r="455" spans="1:8" ht="25.5" x14ac:dyDescent="0.2">
      <c r="A455" s="123" t="s">
        <v>1643</v>
      </c>
      <c r="B455" s="123" t="s">
        <v>1187</v>
      </c>
      <c r="C455" s="25">
        <v>19</v>
      </c>
      <c r="D455" s="102" t="s">
        <v>1644</v>
      </c>
      <c r="E455" s="128" t="s">
        <v>940</v>
      </c>
      <c r="F455" s="100">
        <v>100</v>
      </c>
      <c r="G455" s="101">
        <f>92/4</f>
        <v>23</v>
      </c>
      <c r="H455" s="101">
        <f t="shared" si="14"/>
        <v>2300</v>
      </c>
    </row>
    <row r="456" spans="1:8" x14ac:dyDescent="0.2">
      <c r="A456" s="123" t="s">
        <v>1645</v>
      </c>
      <c r="B456" s="123" t="s">
        <v>938</v>
      </c>
      <c r="C456" s="123">
        <v>38780</v>
      </c>
      <c r="D456" s="102" t="s">
        <v>1646</v>
      </c>
      <c r="E456" s="128" t="s">
        <v>940</v>
      </c>
      <c r="F456" s="100">
        <v>100</v>
      </c>
      <c r="G456" s="101">
        <v>16.899999999999999</v>
      </c>
      <c r="H456" s="101">
        <f t="shared" si="14"/>
        <v>1689.9999999999998</v>
      </c>
    </row>
    <row r="457" spans="1:8" ht="25.5" x14ac:dyDescent="0.2">
      <c r="A457" s="123" t="s">
        <v>1647</v>
      </c>
      <c r="B457" s="123" t="s">
        <v>1187</v>
      </c>
      <c r="C457" s="25">
        <v>20</v>
      </c>
      <c r="D457" s="102" t="s">
        <v>1648</v>
      </c>
      <c r="E457" s="128" t="s">
        <v>940</v>
      </c>
      <c r="F457" s="100">
        <v>100</v>
      </c>
      <c r="G457" s="101">
        <v>13</v>
      </c>
      <c r="H457" s="101">
        <f t="shared" si="14"/>
        <v>1300</v>
      </c>
    </row>
    <row r="458" spans="1:8" ht="25.5" x14ac:dyDescent="0.2">
      <c r="A458" s="123" t="s">
        <v>1649</v>
      </c>
      <c r="B458" s="123" t="s">
        <v>1189</v>
      </c>
      <c r="C458" s="123">
        <v>47089</v>
      </c>
      <c r="D458" s="102" t="s">
        <v>1650</v>
      </c>
      <c r="E458" s="128" t="s">
        <v>940</v>
      </c>
      <c r="F458" s="100">
        <v>20</v>
      </c>
      <c r="G458" s="103">
        <v>48.63</v>
      </c>
      <c r="H458" s="103">
        <f t="shared" si="14"/>
        <v>972.6</v>
      </c>
    </row>
    <row r="459" spans="1:8" x14ac:dyDescent="0.2">
      <c r="A459" s="123" t="s">
        <v>1651</v>
      </c>
      <c r="B459" s="123" t="s">
        <v>1189</v>
      </c>
      <c r="C459" s="123">
        <v>4975</v>
      </c>
      <c r="D459" s="102" t="s">
        <v>1652</v>
      </c>
      <c r="E459" s="128" t="s">
        <v>940</v>
      </c>
      <c r="F459" s="100">
        <v>30</v>
      </c>
      <c r="G459" s="103">
        <v>30.9</v>
      </c>
      <c r="H459" s="103">
        <f t="shared" si="14"/>
        <v>927</v>
      </c>
    </row>
    <row r="460" spans="1:8" x14ac:dyDescent="0.2">
      <c r="A460" s="123" t="s">
        <v>1653</v>
      </c>
      <c r="B460" s="123" t="s">
        <v>1189</v>
      </c>
      <c r="C460" s="123">
        <v>47087</v>
      </c>
      <c r="D460" s="102" t="s">
        <v>1654</v>
      </c>
      <c r="E460" s="128" t="s">
        <v>940</v>
      </c>
      <c r="F460" s="100">
        <v>1</v>
      </c>
      <c r="G460" s="103">
        <v>842.84</v>
      </c>
      <c r="H460" s="103">
        <f t="shared" si="14"/>
        <v>842.84</v>
      </c>
    </row>
    <row r="461" spans="1:8" ht="25.5" x14ac:dyDescent="0.2">
      <c r="A461" s="123" t="s">
        <v>1655</v>
      </c>
      <c r="B461" s="123" t="s">
        <v>938</v>
      </c>
      <c r="C461" s="123">
        <v>38193</v>
      </c>
      <c r="D461" s="102" t="s">
        <v>1656</v>
      </c>
      <c r="E461" s="128" t="s">
        <v>940</v>
      </c>
      <c r="F461" s="100">
        <v>30</v>
      </c>
      <c r="G461" s="103">
        <v>5.99</v>
      </c>
      <c r="H461" s="103">
        <f t="shared" ref="H461:H492" si="15">F461*G461</f>
        <v>179.70000000000002</v>
      </c>
    </row>
    <row r="462" spans="1:8" ht="25.5" x14ac:dyDescent="0.2">
      <c r="A462" s="123" t="s">
        <v>1657</v>
      </c>
      <c r="B462" s="123" t="s">
        <v>938</v>
      </c>
      <c r="C462" s="123">
        <v>38774</v>
      </c>
      <c r="D462" s="102" t="s">
        <v>1658</v>
      </c>
      <c r="E462" s="128" t="s">
        <v>940</v>
      </c>
      <c r="F462" s="100">
        <v>10</v>
      </c>
      <c r="G462" s="103">
        <v>17.329999999999998</v>
      </c>
      <c r="H462" s="103">
        <f t="shared" si="15"/>
        <v>173.29999999999998</v>
      </c>
    </row>
    <row r="463" spans="1:8" ht="25.5" x14ac:dyDescent="0.2">
      <c r="A463" s="123" t="s">
        <v>1659</v>
      </c>
      <c r="B463" s="123" t="s">
        <v>1189</v>
      </c>
      <c r="C463" s="123">
        <v>34531</v>
      </c>
      <c r="D463" s="102" t="s">
        <v>1660</v>
      </c>
      <c r="E463" s="95" t="s">
        <v>940</v>
      </c>
      <c r="F463" s="100">
        <v>30</v>
      </c>
      <c r="G463" s="103">
        <v>3.49</v>
      </c>
      <c r="H463" s="103">
        <f t="shared" si="15"/>
        <v>104.7</v>
      </c>
    </row>
    <row r="464" spans="1:8" ht="25.5" x14ac:dyDescent="0.2">
      <c r="A464" s="123" t="s">
        <v>1661</v>
      </c>
      <c r="B464" s="123" t="s">
        <v>1189</v>
      </c>
      <c r="C464" s="123">
        <v>36559</v>
      </c>
      <c r="D464" s="102" t="s">
        <v>1662</v>
      </c>
      <c r="E464" s="95" t="s">
        <v>940</v>
      </c>
      <c r="F464" s="100">
        <v>30</v>
      </c>
      <c r="G464" s="103">
        <v>4.79</v>
      </c>
      <c r="H464" s="103">
        <f t="shared" si="15"/>
        <v>143.69999999999999</v>
      </c>
    </row>
    <row r="465" spans="1:8" ht="25.5" x14ac:dyDescent="0.2">
      <c r="A465" s="123" t="s">
        <v>1663</v>
      </c>
      <c r="B465" s="123" t="s">
        <v>1189</v>
      </c>
      <c r="C465" s="123">
        <v>47001</v>
      </c>
      <c r="D465" s="102" t="s">
        <v>1664</v>
      </c>
      <c r="E465" s="95" t="s">
        <v>940</v>
      </c>
      <c r="F465" s="100">
        <v>1</v>
      </c>
      <c r="G465" s="103">
        <v>478.12</v>
      </c>
      <c r="H465" s="103">
        <f t="shared" si="15"/>
        <v>478.12</v>
      </c>
    </row>
    <row r="466" spans="1:8" ht="25.5" x14ac:dyDescent="0.2">
      <c r="A466" s="123" t="s">
        <v>1665</v>
      </c>
      <c r="B466" s="123" t="s">
        <v>938</v>
      </c>
      <c r="C466" s="123">
        <v>38777</v>
      </c>
      <c r="D466" s="102" t="s">
        <v>1666</v>
      </c>
      <c r="E466" s="95" t="s">
        <v>940</v>
      </c>
      <c r="F466" s="100">
        <v>20</v>
      </c>
      <c r="G466" s="101">
        <v>55.96</v>
      </c>
      <c r="H466" s="101">
        <f t="shared" si="15"/>
        <v>1119.2</v>
      </c>
    </row>
    <row r="467" spans="1:8" ht="25.5" x14ac:dyDescent="0.2">
      <c r="A467" s="123" t="s">
        <v>1667</v>
      </c>
      <c r="B467" s="123" t="s">
        <v>938</v>
      </c>
      <c r="C467" s="123">
        <v>1086</v>
      </c>
      <c r="D467" s="102" t="s">
        <v>1668</v>
      </c>
      <c r="E467" s="95" t="s">
        <v>940</v>
      </c>
      <c r="F467" s="100">
        <v>10</v>
      </c>
      <c r="G467" s="101">
        <v>29.53</v>
      </c>
      <c r="H467" s="101">
        <f t="shared" si="15"/>
        <v>295.3</v>
      </c>
    </row>
    <row r="468" spans="1:8" ht="25.5" x14ac:dyDescent="0.2">
      <c r="A468" s="123" t="s">
        <v>1669</v>
      </c>
      <c r="B468" s="123" t="s">
        <v>938</v>
      </c>
      <c r="C468" s="123">
        <v>1079</v>
      </c>
      <c r="D468" s="102" t="s">
        <v>1670</v>
      </c>
      <c r="E468" s="95" t="s">
        <v>940</v>
      </c>
      <c r="F468" s="100">
        <v>10</v>
      </c>
      <c r="G468" s="101">
        <v>30.52</v>
      </c>
      <c r="H468" s="101">
        <f t="shared" si="15"/>
        <v>305.2</v>
      </c>
    </row>
    <row r="469" spans="1:8" x14ac:dyDescent="0.2">
      <c r="A469" s="123" t="s">
        <v>1671</v>
      </c>
      <c r="B469" s="123" t="s">
        <v>938</v>
      </c>
      <c r="C469" s="123">
        <v>5104</v>
      </c>
      <c r="D469" s="102" t="s">
        <v>1672</v>
      </c>
      <c r="E469" s="95" t="s">
        <v>1673</v>
      </c>
      <c r="F469" s="100">
        <v>1</v>
      </c>
      <c r="G469" s="101">
        <v>60.31</v>
      </c>
      <c r="H469" s="101">
        <f t="shared" si="15"/>
        <v>60.31</v>
      </c>
    </row>
    <row r="470" spans="1:8" ht="25.5" x14ac:dyDescent="0.2">
      <c r="A470" s="123" t="s">
        <v>1674</v>
      </c>
      <c r="B470" s="123" t="s">
        <v>938</v>
      </c>
      <c r="C470" s="123">
        <v>2520</v>
      </c>
      <c r="D470" s="102" t="s">
        <v>1675</v>
      </c>
      <c r="E470" s="95" t="s">
        <v>940</v>
      </c>
      <c r="F470" s="100">
        <v>10</v>
      </c>
      <c r="G470" s="101">
        <v>27.8</v>
      </c>
      <c r="H470" s="101">
        <f t="shared" si="15"/>
        <v>278</v>
      </c>
    </row>
    <row r="471" spans="1:8" ht="25.5" x14ac:dyDescent="0.2">
      <c r="A471" s="123" t="s">
        <v>1676</v>
      </c>
      <c r="B471" s="123" t="s">
        <v>938</v>
      </c>
      <c r="C471" s="123">
        <v>39396</v>
      </c>
      <c r="D471" s="102" t="s">
        <v>1677</v>
      </c>
      <c r="E471" s="95" t="s">
        <v>940</v>
      </c>
      <c r="F471" s="100">
        <v>10</v>
      </c>
      <c r="G471" s="101">
        <v>54.44</v>
      </c>
      <c r="H471" s="101">
        <f t="shared" si="15"/>
        <v>544.4</v>
      </c>
    </row>
    <row r="472" spans="1:8" x14ac:dyDescent="0.2">
      <c r="A472" s="123" t="s">
        <v>1678</v>
      </c>
      <c r="B472" s="123" t="s">
        <v>938</v>
      </c>
      <c r="C472" s="123">
        <v>12294</v>
      </c>
      <c r="D472" s="102" t="s">
        <v>1679</v>
      </c>
      <c r="E472" s="95" t="s">
        <v>940</v>
      </c>
      <c r="F472" s="100">
        <v>50</v>
      </c>
      <c r="G472" s="101">
        <v>9.14</v>
      </c>
      <c r="H472" s="101">
        <f t="shared" si="15"/>
        <v>457</v>
      </c>
    </row>
    <row r="473" spans="1:8" ht="25.5" x14ac:dyDescent="0.2">
      <c r="A473" s="123" t="s">
        <v>1680</v>
      </c>
      <c r="B473" s="123" t="s">
        <v>938</v>
      </c>
      <c r="C473" s="123">
        <v>2664</v>
      </c>
      <c r="D473" s="102" t="s">
        <v>1681</v>
      </c>
      <c r="E473" s="95" t="s">
        <v>940</v>
      </c>
      <c r="F473" s="100">
        <v>50</v>
      </c>
      <c r="G473" s="101">
        <v>10.52</v>
      </c>
      <c r="H473" s="101">
        <f t="shared" si="15"/>
        <v>526</v>
      </c>
    </row>
    <row r="474" spans="1:8" ht="25.5" x14ac:dyDescent="0.2">
      <c r="A474" s="123" t="s">
        <v>1682</v>
      </c>
      <c r="B474" s="123" t="s">
        <v>1189</v>
      </c>
      <c r="C474" s="123">
        <v>3602</v>
      </c>
      <c r="D474" s="102" t="s">
        <v>1683</v>
      </c>
      <c r="E474" s="95" t="s">
        <v>940</v>
      </c>
      <c r="F474" s="100">
        <v>50</v>
      </c>
      <c r="G474" s="101">
        <v>19.899999999999999</v>
      </c>
      <c r="H474" s="101">
        <f t="shared" si="15"/>
        <v>994.99999999999989</v>
      </c>
    </row>
    <row r="475" spans="1:8" ht="25.5" x14ac:dyDescent="0.2">
      <c r="A475" s="123" t="s">
        <v>1684</v>
      </c>
      <c r="B475" s="123" t="s">
        <v>1189</v>
      </c>
      <c r="C475" s="123">
        <v>4600</v>
      </c>
      <c r="D475" s="102" t="s">
        <v>1685</v>
      </c>
      <c r="E475" s="95" t="s">
        <v>940</v>
      </c>
      <c r="F475" s="100">
        <v>50</v>
      </c>
      <c r="G475" s="101">
        <v>31.9</v>
      </c>
      <c r="H475" s="101">
        <f t="shared" si="15"/>
        <v>1595</v>
      </c>
    </row>
    <row r="476" spans="1:8" ht="25.5" x14ac:dyDescent="0.2">
      <c r="A476" s="123" t="s">
        <v>1686</v>
      </c>
      <c r="B476" s="123" t="s">
        <v>1189</v>
      </c>
      <c r="C476" s="123">
        <v>6965</v>
      </c>
      <c r="D476" s="102" t="s">
        <v>1687</v>
      </c>
      <c r="E476" s="95" t="s">
        <v>940</v>
      </c>
      <c r="F476" s="100">
        <v>50</v>
      </c>
      <c r="G476" s="101">
        <v>11.99</v>
      </c>
      <c r="H476" s="101">
        <f t="shared" si="15"/>
        <v>599.5</v>
      </c>
    </row>
    <row r="477" spans="1:8" ht="25.5" x14ac:dyDescent="0.2">
      <c r="A477" s="123" t="s">
        <v>1688</v>
      </c>
      <c r="B477" s="123" t="s">
        <v>1189</v>
      </c>
      <c r="C477" s="123">
        <v>3605</v>
      </c>
      <c r="D477" s="102" t="s">
        <v>1689</v>
      </c>
      <c r="E477" s="95" t="s">
        <v>940</v>
      </c>
      <c r="F477" s="100">
        <v>50</v>
      </c>
      <c r="G477" s="101">
        <v>19.79</v>
      </c>
      <c r="H477" s="101">
        <f t="shared" si="15"/>
        <v>989.5</v>
      </c>
    </row>
    <row r="478" spans="1:8" ht="25.5" x14ac:dyDescent="0.2">
      <c r="A478" s="123" t="s">
        <v>1690</v>
      </c>
      <c r="B478" s="123" t="s">
        <v>938</v>
      </c>
      <c r="C478" s="123">
        <v>38076</v>
      </c>
      <c r="D478" s="102" t="s">
        <v>1691</v>
      </c>
      <c r="E478" s="95" t="s">
        <v>940</v>
      </c>
      <c r="F478" s="100">
        <v>50</v>
      </c>
      <c r="G478" s="101">
        <v>21.17</v>
      </c>
      <c r="H478" s="101">
        <f t="shared" si="15"/>
        <v>1058.5</v>
      </c>
    </row>
    <row r="479" spans="1:8" ht="25.5" x14ac:dyDescent="0.2">
      <c r="A479" s="123" t="s">
        <v>1692</v>
      </c>
      <c r="B479" s="123" t="s">
        <v>938</v>
      </c>
      <c r="C479" s="123">
        <v>38102</v>
      </c>
      <c r="D479" s="102" t="s">
        <v>1693</v>
      </c>
      <c r="E479" s="95" t="s">
        <v>940</v>
      </c>
      <c r="F479" s="100">
        <v>50</v>
      </c>
      <c r="G479" s="101">
        <v>11.87</v>
      </c>
      <c r="H479" s="101">
        <f t="shared" si="15"/>
        <v>593.5</v>
      </c>
    </row>
    <row r="480" spans="1:8" ht="25.5" x14ac:dyDescent="0.2">
      <c r="A480" s="123" t="s">
        <v>1694</v>
      </c>
      <c r="B480" s="123" t="s">
        <v>1189</v>
      </c>
      <c r="C480" s="123">
        <v>36681</v>
      </c>
      <c r="D480" s="102" t="s">
        <v>1695</v>
      </c>
      <c r="E480" s="95" t="s">
        <v>971</v>
      </c>
      <c r="F480" s="100">
        <v>100</v>
      </c>
      <c r="G480" s="101">
        <v>17.079999999999998</v>
      </c>
      <c r="H480" s="101">
        <f t="shared" si="15"/>
        <v>1707.9999999999998</v>
      </c>
    </row>
    <row r="481" spans="1:8" ht="25.5" x14ac:dyDescent="0.2">
      <c r="A481" s="123" t="s">
        <v>1696</v>
      </c>
      <c r="B481" s="123" t="s">
        <v>1189</v>
      </c>
      <c r="C481" s="123">
        <v>30871</v>
      </c>
      <c r="D481" s="102" t="s">
        <v>1697</v>
      </c>
      <c r="E481" s="95" t="s">
        <v>940</v>
      </c>
      <c r="F481" s="100">
        <v>2</v>
      </c>
      <c r="G481" s="101">
        <v>140.15</v>
      </c>
      <c r="H481" s="101">
        <f t="shared" si="15"/>
        <v>280.3</v>
      </c>
    </row>
    <row r="482" spans="1:8" ht="25.5" x14ac:dyDescent="0.2">
      <c r="A482" s="123" t="s">
        <v>1698</v>
      </c>
      <c r="B482" s="123" t="s">
        <v>1189</v>
      </c>
      <c r="C482" s="123">
        <v>36522</v>
      </c>
      <c r="D482" s="102" t="s">
        <v>1699</v>
      </c>
      <c r="E482" s="95" t="s">
        <v>940</v>
      </c>
      <c r="F482" s="100">
        <v>2</v>
      </c>
      <c r="G482" s="101">
        <v>170.05</v>
      </c>
      <c r="H482" s="101">
        <f t="shared" si="15"/>
        <v>340.1</v>
      </c>
    </row>
    <row r="483" spans="1:8" ht="25.5" x14ac:dyDescent="0.2">
      <c r="A483" s="123" t="s">
        <v>1700</v>
      </c>
      <c r="B483" s="123" t="s">
        <v>1189</v>
      </c>
      <c r="C483" s="123">
        <v>36521</v>
      </c>
      <c r="D483" s="102" t="s">
        <v>1701</v>
      </c>
      <c r="E483" s="95" t="s">
        <v>940</v>
      </c>
      <c r="F483" s="100">
        <v>2</v>
      </c>
      <c r="G483" s="101">
        <v>69</v>
      </c>
      <c r="H483" s="101">
        <f t="shared" si="15"/>
        <v>138</v>
      </c>
    </row>
    <row r="484" spans="1:8" ht="25.5" x14ac:dyDescent="0.2">
      <c r="A484" s="123" t="s">
        <v>1702</v>
      </c>
      <c r="B484" s="123" t="s">
        <v>1189</v>
      </c>
      <c r="C484" s="123">
        <v>36525</v>
      </c>
      <c r="D484" s="102" t="s">
        <v>1703</v>
      </c>
      <c r="E484" s="95" t="s">
        <v>940</v>
      </c>
      <c r="F484" s="100">
        <v>2</v>
      </c>
      <c r="G484" s="101">
        <v>26</v>
      </c>
      <c r="H484" s="101">
        <f t="shared" si="15"/>
        <v>52</v>
      </c>
    </row>
    <row r="485" spans="1:8" ht="25.5" x14ac:dyDescent="0.2">
      <c r="A485" s="123" t="s">
        <v>1704</v>
      </c>
      <c r="B485" s="123" t="s">
        <v>1189</v>
      </c>
      <c r="C485" s="123">
        <v>36524</v>
      </c>
      <c r="D485" s="102" t="s">
        <v>1705</v>
      </c>
      <c r="E485" s="95" t="s">
        <v>940</v>
      </c>
      <c r="F485" s="100">
        <v>2</v>
      </c>
      <c r="G485" s="101">
        <v>48</v>
      </c>
      <c r="H485" s="101">
        <f t="shared" si="15"/>
        <v>96</v>
      </c>
    </row>
    <row r="486" spans="1:8" ht="25.5" x14ac:dyDescent="0.2">
      <c r="A486" s="123" t="s">
        <v>1706</v>
      </c>
      <c r="B486" s="123" t="s">
        <v>1189</v>
      </c>
      <c r="C486" s="123">
        <v>221</v>
      </c>
      <c r="D486" s="102" t="s">
        <v>1707</v>
      </c>
      <c r="E486" s="95" t="s">
        <v>940</v>
      </c>
      <c r="F486" s="100">
        <v>5</v>
      </c>
      <c r="G486" s="101">
        <v>575.91</v>
      </c>
      <c r="H486" s="101">
        <f t="shared" si="15"/>
        <v>2879.5499999999997</v>
      </c>
    </row>
    <row r="487" spans="1:8" ht="25.5" x14ac:dyDescent="0.2">
      <c r="A487" s="123" t="s">
        <v>1708</v>
      </c>
      <c r="B487" s="123" t="s">
        <v>1189</v>
      </c>
      <c r="C487" s="123">
        <v>756</v>
      </c>
      <c r="D487" s="102" t="s">
        <v>1709</v>
      </c>
      <c r="E487" s="95" t="s">
        <v>940</v>
      </c>
      <c r="F487" s="100">
        <v>5</v>
      </c>
      <c r="G487" s="101">
        <v>99.9</v>
      </c>
      <c r="H487" s="101">
        <f t="shared" si="15"/>
        <v>499.5</v>
      </c>
    </row>
    <row r="488" spans="1:8" ht="25.5" x14ac:dyDescent="0.2">
      <c r="A488" s="123" t="s">
        <v>1710</v>
      </c>
      <c r="B488" s="123" t="s">
        <v>1189</v>
      </c>
      <c r="C488" s="123">
        <v>8471</v>
      </c>
      <c r="D488" s="102" t="s">
        <v>1711</v>
      </c>
      <c r="E488" s="95" t="s">
        <v>971</v>
      </c>
      <c r="F488" s="100">
        <v>50</v>
      </c>
      <c r="G488" s="101">
        <v>14.04</v>
      </c>
      <c r="H488" s="101">
        <f t="shared" si="15"/>
        <v>702</v>
      </c>
    </row>
    <row r="489" spans="1:8" ht="38.25" x14ac:dyDescent="0.2">
      <c r="A489" s="123" t="s">
        <v>1712</v>
      </c>
      <c r="B489" s="123" t="s">
        <v>1189</v>
      </c>
      <c r="C489" s="123">
        <v>1812</v>
      </c>
      <c r="D489" s="102" t="s">
        <v>1713</v>
      </c>
      <c r="E489" s="106" t="s">
        <v>940</v>
      </c>
      <c r="F489" s="100">
        <v>10</v>
      </c>
      <c r="G489" s="101">
        <v>44.99</v>
      </c>
      <c r="H489" s="101">
        <f t="shared" si="15"/>
        <v>449.90000000000003</v>
      </c>
    </row>
    <row r="490" spans="1:8" x14ac:dyDescent="0.2">
      <c r="A490" s="123" t="s">
        <v>1714</v>
      </c>
      <c r="B490" s="123" t="s">
        <v>1187</v>
      </c>
      <c r="C490" s="123">
        <v>21</v>
      </c>
      <c r="D490" s="154" t="s">
        <v>1715</v>
      </c>
      <c r="E490" s="106" t="s">
        <v>940</v>
      </c>
      <c r="F490" s="99">
        <v>50</v>
      </c>
      <c r="G490" s="107">
        <v>12.69</v>
      </c>
      <c r="H490" s="107">
        <f t="shared" si="15"/>
        <v>634.5</v>
      </c>
    </row>
    <row r="491" spans="1:8" ht="25.5" x14ac:dyDescent="0.2">
      <c r="A491" s="123" t="s">
        <v>1716</v>
      </c>
      <c r="B491" s="123" t="s">
        <v>1189</v>
      </c>
      <c r="C491" s="123">
        <v>87901</v>
      </c>
      <c r="D491" s="154" t="s">
        <v>1717</v>
      </c>
      <c r="E491" s="106" t="s">
        <v>940</v>
      </c>
      <c r="F491" s="99">
        <v>10</v>
      </c>
      <c r="G491" s="107">
        <v>89.99</v>
      </c>
      <c r="H491" s="107">
        <f t="shared" si="15"/>
        <v>899.9</v>
      </c>
    </row>
    <row r="492" spans="1:8" ht="25.5" x14ac:dyDescent="0.2">
      <c r="A492" s="123" t="s">
        <v>1718</v>
      </c>
      <c r="B492" s="123" t="s">
        <v>1187</v>
      </c>
      <c r="C492" s="123">
        <v>21</v>
      </c>
      <c r="D492" s="102" t="s">
        <v>1719</v>
      </c>
      <c r="E492" s="106" t="s">
        <v>940</v>
      </c>
      <c r="F492" s="100">
        <v>20</v>
      </c>
      <c r="G492" s="101">
        <v>175.56</v>
      </c>
      <c r="H492" s="107">
        <f t="shared" si="15"/>
        <v>3511.2</v>
      </c>
    </row>
    <row r="493" spans="1:8" ht="25.5" x14ac:dyDescent="0.2">
      <c r="A493" s="123" t="s">
        <v>1720</v>
      </c>
      <c r="B493" s="123" t="s">
        <v>1187</v>
      </c>
      <c r="C493" s="123">
        <v>22</v>
      </c>
      <c r="D493" s="102" t="s">
        <v>1721</v>
      </c>
      <c r="E493" s="106" t="s">
        <v>940</v>
      </c>
      <c r="F493" s="100">
        <v>20</v>
      </c>
      <c r="G493" s="101">
        <v>123.89</v>
      </c>
      <c r="H493" s="107">
        <f>F493*G493</f>
        <v>2477.8000000000002</v>
      </c>
    </row>
    <row r="494" spans="1:8" ht="25.5" x14ac:dyDescent="0.2">
      <c r="A494" s="123" t="s">
        <v>1722</v>
      </c>
      <c r="B494" s="123" t="s">
        <v>1189</v>
      </c>
      <c r="C494" s="123">
        <v>50372</v>
      </c>
      <c r="D494" s="102" t="s">
        <v>1723</v>
      </c>
      <c r="E494" s="106" t="s">
        <v>940</v>
      </c>
      <c r="F494" s="100">
        <v>30</v>
      </c>
      <c r="G494" s="101">
        <v>22.94</v>
      </c>
      <c r="H494" s="107">
        <f>F494*G494</f>
        <v>688.2</v>
      </c>
    </row>
    <row r="495" spans="1:8" ht="25.5" x14ac:dyDescent="0.2">
      <c r="A495" s="123" t="s">
        <v>1724</v>
      </c>
      <c r="B495" s="123" t="s">
        <v>1189</v>
      </c>
      <c r="C495" s="123">
        <v>4631</v>
      </c>
      <c r="D495" s="102" t="s">
        <v>1725</v>
      </c>
      <c r="E495" s="95" t="s">
        <v>940</v>
      </c>
      <c r="F495" s="100">
        <v>20</v>
      </c>
      <c r="G495" s="103">
        <v>26.88</v>
      </c>
      <c r="H495" s="103">
        <f>F495*G495</f>
        <v>537.6</v>
      </c>
    </row>
    <row r="496" spans="1:8" ht="25.5" x14ac:dyDescent="0.2">
      <c r="A496" s="123" t="s">
        <v>1726</v>
      </c>
      <c r="B496" s="123" t="s">
        <v>1189</v>
      </c>
      <c r="C496" s="123">
        <v>68420</v>
      </c>
      <c r="D496" s="102" t="s">
        <v>1727</v>
      </c>
      <c r="E496" s="106" t="s">
        <v>940</v>
      </c>
      <c r="F496" s="100">
        <v>10</v>
      </c>
      <c r="G496" s="101">
        <v>129.9</v>
      </c>
      <c r="H496" s="107">
        <f>F496*G496</f>
        <v>1299</v>
      </c>
    </row>
    <row r="497" spans="1:8" x14ac:dyDescent="0.2">
      <c r="A497" s="311" t="s">
        <v>1958</v>
      </c>
      <c r="B497" s="312"/>
      <c r="C497" s="312"/>
      <c r="D497" s="312"/>
      <c r="E497" s="312"/>
      <c r="F497" s="312"/>
      <c r="G497" s="313"/>
      <c r="H497" s="142">
        <f>SUM(H397:H479)</f>
        <v>63950.099999999984</v>
      </c>
    </row>
    <row r="498" spans="1:8" x14ac:dyDescent="0.2">
      <c r="A498" s="126" t="s">
        <v>1959</v>
      </c>
      <c r="B498" s="382" t="s">
        <v>1728</v>
      </c>
      <c r="C498" s="383"/>
      <c r="D498" s="383"/>
      <c r="E498" s="383"/>
      <c r="F498" s="383"/>
      <c r="G498" s="383"/>
      <c r="H498" s="383"/>
    </row>
    <row r="499" spans="1:8" ht="51" x14ac:dyDescent="0.2">
      <c r="A499" s="123" t="s">
        <v>701</v>
      </c>
      <c r="B499" s="123" t="s">
        <v>1187</v>
      </c>
      <c r="C499" s="25">
        <v>21</v>
      </c>
      <c r="D499" s="102" t="s">
        <v>1729</v>
      </c>
      <c r="E499" s="128" t="s">
        <v>940</v>
      </c>
      <c r="F499" s="100">
        <v>1</v>
      </c>
      <c r="G499" s="100">
        <v>2777.01</v>
      </c>
      <c r="H499" s="101">
        <f t="shared" ref="H499:H513" si="16">F499*G499</f>
        <v>2777.01</v>
      </c>
    </row>
    <row r="500" spans="1:8" ht="102" x14ac:dyDescent="0.2">
      <c r="A500" s="123" t="s">
        <v>702</v>
      </c>
      <c r="B500" s="123" t="s">
        <v>1187</v>
      </c>
      <c r="C500" s="25">
        <v>22</v>
      </c>
      <c r="D500" s="102" t="s">
        <v>1730</v>
      </c>
      <c r="E500" s="128" t="s">
        <v>940</v>
      </c>
      <c r="F500" s="100">
        <v>5</v>
      </c>
      <c r="G500" s="100">
        <v>253.53</v>
      </c>
      <c r="H500" s="101">
        <f t="shared" si="16"/>
        <v>1267.6500000000001</v>
      </c>
    </row>
    <row r="501" spans="1:8" ht="165.75" x14ac:dyDescent="0.2">
      <c r="A501" s="123" t="s">
        <v>703</v>
      </c>
      <c r="B501" s="123" t="s">
        <v>1187</v>
      </c>
      <c r="C501" s="25">
        <v>23</v>
      </c>
      <c r="D501" s="102" t="s">
        <v>1731</v>
      </c>
      <c r="E501" s="128" t="s">
        <v>940</v>
      </c>
      <c r="F501" s="100">
        <v>1</v>
      </c>
      <c r="G501" s="100">
        <v>16179.23</v>
      </c>
      <c r="H501" s="101">
        <f t="shared" si="16"/>
        <v>16179.23</v>
      </c>
    </row>
    <row r="502" spans="1:8" ht="25.5" x14ac:dyDescent="0.2">
      <c r="A502" s="123" t="s">
        <v>704</v>
      </c>
      <c r="B502" s="123" t="s">
        <v>1187</v>
      </c>
      <c r="C502" s="25">
        <v>24</v>
      </c>
      <c r="D502" s="102" t="s">
        <v>1732</v>
      </c>
      <c r="E502" s="128" t="s">
        <v>940</v>
      </c>
      <c r="F502" s="100">
        <v>1</v>
      </c>
      <c r="G502" s="100">
        <v>7848.11</v>
      </c>
      <c r="H502" s="101">
        <f t="shared" si="16"/>
        <v>7848.11</v>
      </c>
    </row>
    <row r="503" spans="1:8" x14ac:dyDescent="0.2">
      <c r="A503" s="123" t="s">
        <v>705</v>
      </c>
      <c r="B503" s="123" t="s">
        <v>1187</v>
      </c>
      <c r="C503" s="25">
        <v>25</v>
      </c>
      <c r="D503" s="102" t="s">
        <v>1733</v>
      </c>
      <c r="E503" s="128" t="s">
        <v>940</v>
      </c>
      <c r="F503" s="100">
        <v>1</v>
      </c>
      <c r="G503" s="100">
        <v>422.57</v>
      </c>
      <c r="H503" s="101">
        <f t="shared" si="16"/>
        <v>422.57</v>
      </c>
    </row>
    <row r="504" spans="1:8" x14ac:dyDescent="0.2">
      <c r="A504" s="123" t="s">
        <v>706</v>
      </c>
      <c r="B504" s="123" t="s">
        <v>1187</v>
      </c>
      <c r="C504" s="25">
        <v>26</v>
      </c>
      <c r="D504" s="102" t="s">
        <v>1734</v>
      </c>
      <c r="E504" s="128" t="s">
        <v>940</v>
      </c>
      <c r="F504" s="100">
        <v>1</v>
      </c>
      <c r="G504" s="100">
        <v>338.05</v>
      </c>
      <c r="H504" s="101">
        <f t="shared" si="16"/>
        <v>338.05</v>
      </c>
    </row>
    <row r="505" spans="1:8" x14ac:dyDescent="0.2">
      <c r="A505" s="123" t="s">
        <v>707</v>
      </c>
      <c r="B505" s="123" t="s">
        <v>1187</v>
      </c>
      <c r="C505" s="25">
        <v>27</v>
      </c>
      <c r="D505" s="102" t="s">
        <v>1735</v>
      </c>
      <c r="E505" s="128" t="s">
        <v>940</v>
      </c>
      <c r="F505" s="100">
        <v>1</v>
      </c>
      <c r="G505" s="100">
        <v>332.01</v>
      </c>
      <c r="H505" s="101">
        <f t="shared" si="16"/>
        <v>332.01</v>
      </c>
    </row>
    <row r="506" spans="1:8" ht="63.75" x14ac:dyDescent="0.2">
      <c r="A506" s="123" t="s">
        <v>708</v>
      </c>
      <c r="B506" s="123" t="s">
        <v>1187</v>
      </c>
      <c r="C506" s="25">
        <v>28</v>
      </c>
      <c r="D506" s="102" t="s">
        <v>1736</v>
      </c>
      <c r="E506" s="128" t="s">
        <v>940</v>
      </c>
      <c r="F506" s="100">
        <v>1</v>
      </c>
      <c r="G506" s="100">
        <v>2716.64</v>
      </c>
      <c r="H506" s="101">
        <f t="shared" si="16"/>
        <v>2716.64</v>
      </c>
    </row>
    <row r="507" spans="1:8" ht="38.25" x14ac:dyDescent="0.2">
      <c r="A507" s="123" t="s">
        <v>709</v>
      </c>
      <c r="B507" s="123" t="s">
        <v>1187</v>
      </c>
      <c r="C507" s="25">
        <v>29</v>
      </c>
      <c r="D507" s="102" t="s">
        <v>1737</v>
      </c>
      <c r="E507" s="128" t="s">
        <v>940</v>
      </c>
      <c r="F507" s="100">
        <v>1</v>
      </c>
      <c r="G507" s="100">
        <v>6278.48</v>
      </c>
      <c r="H507" s="101">
        <f t="shared" si="16"/>
        <v>6278.48</v>
      </c>
    </row>
    <row r="508" spans="1:8" ht="127.5" x14ac:dyDescent="0.2">
      <c r="A508" s="123" t="s">
        <v>710</v>
      </c>
      <c r="B508" s="123" t="s">
        <v>1187</v>
      </c>
      <c r="C508" s="25">
        <v>30</v>
      </c>
      <c r="D508" s="102" t="s">
        <v>1738</v>
      </c>
      <c r="E508" s="128" t="s">
        <v>940</v>
      </c>
      <c r="F508" s="100">
        <v>10</v>
      </c>
      <c r="G508" s="100">
        <v>513.12</v>
      </c>
      <c r="H508" s="101">
        <f t="shared" si="16"/>
        <v>5131.2</v>
      </c>
    </row>
    <row r="509" spans="1:8" ht="63.75" x14ac:dyDescent="0.2">
      <c r="A509" s="123" t="s">
        <v>711</v>
      </c>
      <c r="B509" s="123" t="s">
        <v>1187</v>
      </c>
      <c r="C509" s="25">
        <v>31</v>
      </c>
      <c r="D509" s="102" t="s">
        <v>1739</v>
      </c>
      <c r="E509" s="128" t="s">
        <v>940</v>
      </c>
      <c r="F509" s="100">
        <v>1</v>
      </c>
      <c r="G509" s="100">
        <v>666.46</v>
      </c>
      <c r="H509" s="101">
        <f t="shared" si="16"/>
        <v>666.46</v>
      </c>
    </row>
    <row r="510" spans="1:8" ht="63.75" x14ac:dyDescent="0.2">
      <c r="A510" s="123" t="s">
        <v>712</v>
      </c>
      <c r="B510" s="123" t="s">
        <v>1187</v>
      </c>
      <c r="C510" s="25">
        <v>32</v>
      </c>
      <c r="D510" s="102" t="s">
        <v>1740</v>
      </c>
      <c r="E510" s="128" t="s">
        <v>940</v>
      </c>
      <c r="F510" s="100">
        <v>1</v>
      </c>
      <c r="G510" s="100">
        <v>591.61</v>
      </c>
      <c r="H510" s="101">
        <f t="shared" si="16"/>
        <v>591.61</v>
      </c>
    </row>
    <row r="511" spans="1:8" ht="63.75" x14ac:dyDescent="0.2">
      <c r="A511" s="123" t="s">
        <v>713</v>
      </c>
      <c r="B511" s="123" t="s">
        <v>1187</v>
      </c>
      <c r="C511" s="25">
        <v>33</v>
      </c>
      <c r="D511" s="102" t="s">
        <v>1741</v>
      </c>
      <c r="E511" s="128" t="s">
        <v>940</v>
      </c>
      <c r="F511" s="100">
        <v>1</v>
      </c>
      <c r="G511" s="100">
        <v>1871.45</v>
      </c>
      <c r="H511" s="101">
        <f t="shared" si="16"/>
        <v>1871.45</v>
      </c>
    </row>
    <row r="512" spans="1:8" ht="25.5" x14ac:dyDescent="0.2">
      <c r="A512" s="123" t="s">
        <v>737</v>
      </c>
      <c r="B512" s="123" t="s">
        <v>1187</v>
      </c>
      <c r="C512" s="25">
        <v>34</v>
      </c>
      <c r="D512" s="102" t="s">
        <v>1742</v>
      </c>
      <c r="E512" s="95" t="s">
        <v>971</v>
      </c>
      <c r="F512" s="100">
        <v>300</v>
      </c>
      <c r="G512" s="100">
        <v>7.71</v>
      </c>
      <c r="H512" s="101">
        <f t="shared" si="16"/>
        <v>2313</v>
      </c>
    </row>
    <row r="513" spans="1:8" ht="25.5" x14ac:dyDescent="0.2">
      <c r="A513" s="123" t="s">
        <v>738</v>
      </c>
      <c r="B513" s="123" t="s">
        <v>1187</v>
      </c>
      <c r="C513" s="25">
        <v>35</v>
      </c>
      <c r="D513" s="102" t="s">
        <v>1743</v>
      </c>
      <c r="E513" s="95" t="s">
        <v>971</v>
      </c>
      <c r="F513" s="100">
        <v>300</v>
      </c>
      <c r="G513" s="100">
        <v>6.98</v>
      </c>
      <c r="H513" s="101">
        <f t="shared" si="16"/>
        <v>2094</v>
      </c>
    </row>
    <row r="514" spans="1:8" x14ac:dyDescent="0.2">
      <c r="A514" s="311" t="s">
        <v>1960</v>
      </c>
      <c r="B514" s="312"/>
      <c r="C514" s="312"/>
      <c r="D514" s="312"/>
      <c r="E514" s="312"/>
      <c r="F514" s="312"/>
      <c r="G514" s="313"/>
      <c r="H514" s="142">
        <f>SUM(H499:H513)</f>
        <v>50827.469999999994</v>
      </c>
    </row>
    <row r="515" spans="1:8" x14ac:dyDescent="0.2">
      <c r="A515" s="126" t="s">
        <v>1961</v>
      </c>
      <c r="B515" s="382" t="s">
        <v>1744</v>
      </c>
      <c r="C515" s="383"/>
      <c r="D515" s="383"/>
      <c r="E515" s="383"/>
      <c r="F515" s="383"/>
      <c r="G515" s="383"/>
      <c r="H515" s="383"/>
    </row>
    <row r="516" spans="1:8" x14ac:dyDescent="0.2">
      <c r="A516" s="123" t="s">
        <v>1745</v>
      </c>
      <c r="B516" s="123" t="s">
        <v>1187</v>
      </c>
      <c r="C516" s="25">
        <v>36</v>
      </c>
      <c r="D516" s="155" t="s">
        <v>1746</v>
      </c>
      <c r="E516" s="128" t="s">
        <v>940</v>
      </c>
      <c r="F516" s="108">
        <v>1</v>
      </c>
      <c r="G516" s="101">
        <v>636.28</v>
      </c>
      <c r="H516" s="101">
        <f t="shared" ref="H516:H536" si="17">G516*F516</f>
        <v>636.28</v>
      </c>
    </row>
    <row r="517" spans="1:8" x14ac:dyDescent="0.2">
      <c r="A517" s="123" t="s">
        <v>1747</v>
      </c>
      <c r="B517" s="123" t="s">
        <v>1187</v>
      </c>
      <c r="C517" s="25">
        <v>37</v>
      </c>
      <c r="D517" s="155" t="s">
        <v>1748</v>
      </c>
      <c r="E517" s="128" t="s">
        <v>940</v>
      </c>
      <c r="F517" s="108">
        <v>1</v>
      </c>
      <c r="G517" s="101">
        <v>1516.65</v>
      </c>
      <c r="H517" s="101">
        <f t="shared" si="17"/>
        <v>1516.65</v>
      </c>
    </row>
    <row r="518" spans="1:8" x14ac:dyDescent="0.2">
      <c r="A518" s="123" t="s">
        <v>1749</v>
      </c>
      <c r="B518" s="123" t="s">
        <v>1187</v>
      </c>
      <c r="C518" s="25">
        <v>38</v>
      </c>
      <c r="D518" s="155" t="s">
        <v>1750</v>
      </c>
      <c r="E518" s="128" t="s">
        <v>940</v>
      </c>
      <c r="F518" s="108">
        <v>1</v>
      </c>
      <c r="G518" s="101">
        <v>552.82000000000005</v>
      </c>
      <c r="H518" s="101">
        <f t="shared" si="17"/>
        <v>552.82000000000005</v>
      </c>
    </row>
    <row r="519" spans="1:8" x14ac:dyDescent="0.2">
      <c r="A519" s="123" t="s">
        <v>1751</v>
      </c>
      <c r="B519" s="123" t="s">
        <v>1187</v>
      </c>
      <c r="C519" s="25">
        <v>39</v>
      </c>
      <c r="D519" s="155" t="s">
        <v>1752</v>
      </c>
      <c r="E519" s="128" t="s">
        <v>940</v>
      </c>
      <c r="F519" s="108">
        <v>1</v>
      </c>
      <c r="G519" s="101">
        <v>1874.79</v>
      </c>
      <c r="H519" s="101">
        <f t="shared" si="17"/>
        <v>1874.79</v>
      </c>
    </row>
    <row r="520" spans="1:8" x14ac:dyDescent="0.2">
      <c r="A520" s="123" t="s">
        <v>1753</v>
      </c>
      <c r="B520" s="123" t="s">
        <v>1187</v>
      </c>
      <c r="C520" s="25">
        <v>40</v>
      </c>
      <c r="D520" s="155" t="s">
        <v>1754</v>
      </c>
      <c r="E520" s="128" t="s">
        <v>940</v>
      </c>
      <c r="F520" s="108">
        <v>1</v>
      </c>
      <c r="G520" s="101">
        <v>3044.49</v>
      </c>
      <c r="H520" s="101">
        <f t="shared" si="17"/>
        <v>3044.49</v>
      </c>
    </row>
    <row r="521" spans="1:8" ht="25.5" x14ac:dyDescent="0.2">
      <c r="A521" s="123" t="s">
        <v>1755</v>
      </c>
      <c r="B521" s="123" t="s">
        <v>1187</v>
      </c>
      <c r="C521" s="25">
        <v>41</v>
      </c>
      <c r="D521" s="155" t="s">
        <v>1756</v>
      </c>
      <c r="E521" s="128" t="s">
        <v>940</v>
      </c>
      <c r="F521" s="108">
        <v>1</v>
      </c>
      <c r="G521" s="101">
        <v>854.93</v>
      </c>
      <c r="H521" s="101">
        <f t="shared" si="17"/>
        <v>854.93</v>
      </c>
    </row>
    <row r="522" spans="1:8" ht="25.5" x14ac:dyDescent="0.2">
      <c r="A522" s="123" t="s">
        <v>1757</v>
      </c>
      <c r="B522" s="123" t="s">
        <v>1187</v>
      </c>
      <c r="C522" s="25">
        <v>42</v>
      </c>
      <c r="D522" s="155" t="s">
        <v>1758</v>
      </c>
      <c r="E522" s="128" t="s">
        <v>940</v>
      </c>
      <c r="F522" s="108">
        <v>1</v>
      </c>
      <c r="G522" s="101">
        <v>806.13</v>
      </c>
      <c r="H522" s="101">
        <f t="shared" si="17"/>
        <v>806.13</v>
      </c>
    </row>
    <row r="523" spans="1:8" ht="25.5" x14ac:dyDescent="0.2">
      <c r="A523" s="123" t="s">
        <v>1759</v>
      </c>
      <c r="B523" s="123" t="s">
        <v>1187</v>
      </c>
      <c r="C523" s="25">
        <v>43</v>
      </c>
      <c r="D523" s="155" t="s">
        <v>1760</v>
      </c>
      <c r="E523" s="128" t="s">
        <v>940</v>
      </c>
      <c r="F523" s="108">
        <v>1</v>
      </c>
      <c r="G523" s="101">
        <v>879</v>
      </c>
      <c r="H523" s="101">
        <f t="shared" si="17"/>
        <v>879</v>
      </c>
    </row>
    <row r="524" spans="1:8" ht="25.5" x14ac:dyDescent="0.2">
      <c r="A524" s="123" t="s">
        <v>1761</v>
      </c>
      <c r="B524" s="123" t="s">
        <v>1187</v>
      </c>
      <c r="C524" s="25">
        <v>44</v>
      </c>
      <c r="D524" s="155" t="s">
        <v>1762</v>
      </c>
      <c r="E524" s="128" t="s">
        <v>940</v>
      </c>
      <c r="F524" s="108">
        <v>1</v>
      </c>
      <c r="G524" s="101">
        <v>943.15</v>
      </c>
      <c r="H524" s="101">
        <f t="shared" si="17"/>
        <v>943.15</v>
      </c>
    </row>
    <row r="525" spans="1:8" ht="25.5" x14ac:dyDescent="0.2">
      <c r="A525" s="123" t="s">
        <v>1763</v>
      </c>
      <c r="B525" s="123" t="s">
        <v>1187</v>
      </c>
      <c r="C525" s="25">
        <v>45</v>
      </c>
      <c r="D525" s="155" t="s">
        <v>1764</v>
      </c>
      <c r="E525" s="128" t="s">
        <v>940</v>
      </c>
      <c r="F525" s="108">
        <v>1</v>
      </c>
      <c r="G525" s="101">
        <v>1519.57</v>
      </c>
      <c r="H525" s="101">
        <f t="shared" si="17"/>
        <v>1519.57</v>
      </c>
    </row>
    <row r="526" spans="1:8" ht="25.5" x14ac:dyDescent="0.2">
      <c r="A526" s="123" t="s">
        <v>1765</v>
      </c>
      <c r="B526" s="123" t="s">
        <v>1187</v>
      </c>
      <c r="C526" s="25">
        <v>46</v>
      </c>
      <c r="D526" s="155" t="s">
        <v>1766</v>
      </c>
      <c r="E526" s="128" t="s">
        <v>940</v>
      </c>
      <c r="F526" s="108">
        <v>1</v>
      </c>
      <c r="G526" s="101">
        <v>2820.08</v>
      </c>
      <c r="H526" s="101">
        <f t="shared" si="17"/>
        <v>2820.08</v>
      </c>
    </row>
    <row r="527" spans="1:8" ht="25.5" x14ac:dyDescent="0.2">
      <c r="A527" s="123" t="s">
        <v>1767</v>
      </c>
      <c r="B527" s="123" t="s">
        <v>1187</v>
      </c>
      <c r="C527" s="25">
        <v>47</v>
      </c>
      <c r="D527" s="155" t="s">
        <v>1768</v>
      </c>
      <c r="E527" s="128" t="s">
        <v>940</v>
      </c>
      <c r="F527" s="108">
        <v>1</v>
      </c>
      <c r="G527" s="101">
        <v>2693.75</v>
      </c>
      <c r="H527" s="101">
        <f t="shared" si="17"/>
        <v>2693.75</v>
      </c>
    </row>
    <row r="528" spans="1:8" x14ac:dyDescent="0.2">
      <c r="A528" s="123" t="s">
        <v>1769</v>
      </c>
      <c r="B528" s="123" t="s">
        <v>1187</v>
      </c>
      <c r="C528" s="25">
        <v>48</v>
      </c>
      <c r="D528" s="155" t="s">
        <v>1770</v>
      </c>
      <c r="E528" s="128" t="s">
        <v>940</v>
      </c>
      <c r="F528" s="108">
        <v>1</v>
      </c>
      <c r="G528" s="101">
        <v>3426.5</v>
      </c>
      <c r="H528" s="101">
        <f t="shared" si="17"/>
        <v>3426.5</v>
      </c>
    </row>
    <row r="529" spans="1:8" x14ac:dyDescent="0.2">
      <c r="A529" s="123" t="s">
        <v>1771</v>
      </c>
      <c r="B529" s="123" t="s">
        <v>1187</v>
      </c>
      <c r="C529" s="25">
        <v>49</v>
      </c>
      <c r="D529" s="155" t="s">
        <v>1772</v>
      </c>
      <c r="E529" s="128" t="s">
        <v>940</v>
      </c>
      <c r="F529" s="108">
        <v>1</v>
      </c>
      <c r="G529" s="101">
        <v>849.17</v>
      </c>
      <c r="H529" s="101">
        <f t="shared" si="17"/>
        <v>849.17</v>
      </c>
    </row>
    <row r="530" spans="1:8" x14ac:dyDescent="0.2">
      <c r="A530" s="123" t="s">
        <v>1773</v>
      </c>
      <c r="B530" s="123" t="s">
        <v>1187</v>
      </c>
      <c r="C530" s="25">
        <v>50</v>
      </c>
      <c r="D530" s="155" t="s">
        <v>1774</v>
      </c>
      <c r="E530" s="128" t="s">
        <v>940</v>
      </c>
      <c r="F530" s="108">
        <v>1</v>
      </c>
      <c r="G530" s="101">
        <v>1138.08</v>
      </c>
      <c r="H530" s="101">
        <f t="shared" si="17"/>
        <v>1138.08</v>
      </c>
    </row>
    <row r="531" spans="1:8" x14ac:dyDescent="0.2">
      <c r="A531" s="123" t="s">
        <v>1775</v>
      </c>
      <c r="B531" s="123" t="s">
        <v>1187</v>
      </c>
      <c r="C531" s="25">
        <v>51</v>
      </c>
      <c r="D531" s="155" t="s">
        <v>1776</v>
      </c>
      <c r="E531" s="128" t="s">
        <v>940</v>
      </c>
      <c r="F531" s="108">
        <v>1</v>
      </c>
      <c r="G531" s="101">
        <v>2144.2199999999998</v>
      </c>
      <c r="H531" s="101">
        <f t="shared" si="17"/>
        <v>2144.2199999999998</v>
      </c>
    </row>
    <row r="532" spans="1:8" ht="25.5" x14ac:dyDescent="0.2">
      <c r="A532" s="123" t="s">
        <v>1777</v>
      </c>
      <c r="B532" s="133" t="s">
        <v>1189</v>
      </c>
      <c r="C532" s="47">
        <v>8642</v>
      </c>
      <c r="D532" s="160" t="s">
        <v>1778</v>
      </c>
      <c r="E532" s="90" t="s">
        <v>940</v>
      </c>
      <c r="F532" s="109">
        <v>4</v>
      </c>
      <c r="G532" s="107">
        <v>84.62</v>
      </c>
      <c r="H532" s="107">
        <f t="shared" si="17"/>
        <v>338.48</v>
      </c>
    </row>
    <row r="533" spans="1:8" ht="38.25" x14ac:dyDescent="0.2">
      <c r="A533" s="123" t="s">
        <v>1779</v>
      </c>
      <c r="B533" s="133" t="s">
        <v>1189</v>
      </c>
      <c r="C533" s="47">
        <v>4992</v>
      </c>
      <c r="D533" s="160" t="s">
        <v>1780</v>
      </c>
      <c r="E533" s="90" t="s">
        <v>940</v>
      </c>
      <c r="F533" s="109">
        <v>1</v>
      </c>
      <c r="G533" s="107">
        <v>2316.77</v>
      </c>
      <c r="H533" s="107">
        <f t="shared" si="17"/>
        <v>2316.77</v>
      </c>
    </row>
    <row r="534" spans="1:8" ht="25.5" x14ac:dyDescent="0.2">
      <c r="A534" s="133" t="s">
        <v>1781</v>
      </c>
      <c r="B534" s="123" t="s">
        <v>1187</v>
      </c>
      <c r="C534" s="47">
        <v>23</v>
      </c>
      <c r="D534" s="160" t="s">
        <v>1782</v>
      </c>
      <c r="E534" s="90" t="s">
        <v>940</v>
      </c>
      <c r="F534" s="109">
        <v>1</v>
      </c>
      <c r="G534" s="107">
        <v>2731.92</v>
      </c>
      <c r="H534" s="107">
        <f t="shared" si="17"/>
        <v>2731.92</v>
      </c>
    </row>
    <row r="535" spans="1:8" ht="38.25" x14ac:dyDescent="0.2">
      <c r="A535" s="123" t="s">
        <v>1783</v>
      </c>
      <c r="B535" s="123" t="s">
        <v>1187</v>
      </c>
      <c r="C535" s="47">
        <v>24</v>
      </c>
      <c r="D535" s="160" t="s">
        <v>1784</v>
      </c>
      <c r="E535" s="90" t="s">
        <v>940</v>
      </c>
      <c r="F535" s="109">
        <v>1</v>
      </c>
      <c r="G535" s="107">
        <v>188.53</v>
      </c>
      <c r="H535" s="107">
        <f t="shared" si="17"/>
        <v>188.53</v>
      </c>
    </row>
    <row r="536" spans="1:8" x14ac:dyDescent="0.2">
      <c r="A536" s="123" t="s">
        <v>1785</v>
      </c>
      <c r="B536" s="123" t="s">
        <v>1187</v>
      </c>
      <c r="C536" s="47">
        <v>25</v>
      </c>
      <c r="D536" s="160" t="s">
        <v>1786</v>
      </c>
      <c r="E536" s="90" t="s">
        <v>940</v>
      </c>
      <c r="F536" s="109">
        <v>10</v>
      </c>
      <c r="G536" s="107">
        <v>69.900000000000006</v>
      </c>
      <c r="H536" s="107">
        <f t="shared" si="17"/>
        <v>699</v>
      </c>
    </row>
    <row r="537" spans="1:8" x14ac:dyDescent="0.2">
      <c r="A537" s="311" t="s">
        <v>1962</v>
      </c>
      <c r="B537" s="312"/>
      <c r="C537" s="312"/>
      <c r="D537" s="312"/>
      <c r="E537" s="312"/>
      <c r="F537" s="312"/>
      <c r="G537" s="313"/>
      <c r="H537" s="142">
        <f>SUM(H516:H536)</f>
        <v>31974.309999999998</v>
      </c>
    </row>
    <row r="538" spans="1:8" x14ac:dyDescent="0.2">
      <c r="A538" s="141" t="s">
        <v>1963</v>
      </c>
      <c r="B538" s="382" t="s">
        <v>1787</v>
      </c>
      <c r="C538" s="383"/>
      <c r="D538" s="383"/>
      <c r="E538" s="383"/>
      <c r="F538" s="383"/>
      <c r="G538" s="383"/>
      <c r="H538" s="383"/>
    </row>
    <row r="539" spans="1:8" x14ac:dyDescent="0.2">
      <c r="A539" s="123" t="s">
        <v>1788</v>
      </c>
      <c r="B539" s="123" t="s">
        <v>1187</v>
      </c>
      <c r="C539" s="25">
        <v>52</v>
      </c>
      <c r="D539" s="155" t="s">
        <v>1789</v>
      </c>
      <c r="E539" s="128" t="s">
        <v>940</v>
      </c>
      <c r="F539" s="110">
        <v>1</v>
      </c>
      <c r="G539" s="98">
        <v>17.059999999999999</v>
      </c>
      <c r="H539" s="98">
        <f t="shared" ref="H539:H559" si="18">F539*G539</f>
        <v>17.059999999999999</v>
      </c>
    </row>
    <row r="540" spans="1:8" x14ac:dyDescent="0.2">
      <c r="A540" s="123" t="s">
        <v>1790</v>
      </c>
      <c r="B540" s="123" t="s">
        <v>1187</v>
      </c>
      <c r="C540" s="25">
        <v>53</v>
      </c>
      <c r="D540" s="155" t="s">
        <v>1791</v>
      </c>
      <c r="E540" s="128" t="s">
        <v>940</v>
      </c>
      <c r="F540" s="110">
        <v>1</v>
      </c>
      <c r="G540" s="98">
        <v>6.06</v>
      </c>
      <c r="H540" s="98">
        <f t="shared" si="18"/>
        <v>6.06</v>
      </c>
    </row>
    <row r="541" spans="1:8" x14ac:dyDescent="0.2">
      <c r="A541" s="123" t="s">
        <v>1792</v>
      </c>
      <c r="B541" s="123" t="s">
        <v>1187</v>
      </c>
      <c r="C541" s="25">
        <v>54</v>
      </c>
      <c r="D541" s="155" t="s">
        <v>1793</v>
      </c>
      <c r="E541" s="128" t="s">
        <v>940</v>
      </c>
      <c r="F541" s="110">
        <v>1</v>
      </c>
      <c r="G541" s="98">
        <v>455.91</v>
      </c>
      <c r="H541" s="98">
        <f t="shared" si="18"/>
        <v>455.91</v>
      </c>
    </row>
    <row r="542" spans="1:8" x14ac:dyDescent="0.2">
      <c r="A542" s="123" t="s">
        <v>1794</v>
      </c>
      <c r="B542" s="123" t="s">
        <v>1187</v>
      </c>
      <c r="C542" s="25">
        <v>56</v>
      </c>
      <c r="D542" s="155" t="s">
        <v>1795</v>
      </c>
      <c r="E542" s="128" t="s">
        <v>940</v>
      </c>
      <c r="F542" s="110">
        <v>1</v>
      </c>
      <c r="G542" s="98">
        <v>6816.89</v>
      </c>
      <c r="H542" s="98">
        <f t="shared" si="18"/>
        <v>6816.89</v>
      </c>
    </row>
    <row r="543" spans="1:8" x14ac:dyDescent="0.2">
      <c r="A543" s="123" t="s">
        <v>1796</v>
      </c>
      <c r="B543" s="123" t="s">
        <v>1187</v>
      </c>
      <c r="C543" s="25">
        <v>57</v>
      </c>
      <c r="D543" s="155" t="s">
        <v>1797</v>
      </c>
      <c r="E543" s="128" t="s">
        <v>940</v>
      </c>
      <c r="F543" s="110">
        <v>1</v>
      </c>
      <c r="G543" s="98">
        <v>1709.46</v>
      </c>
      <c r="H543" s="98">
        <f t="shared" si="18"/>
        <v>1709.46</v>
      </c>
    </row>
    <row r="544" spans="1:8" x14ac:dyDescent="0.2">
      <c r="A544" s="123" t="s">
        <v>1798</v>
      </c>
      <c r="B544" s="123" t="s">
        <v>1187</v>
      </c>
      <c r="C544" s="25">
        <v>58</v>
      </c>
      <c r="D544" s="155" t="s">
        <v>1799</v>
      </c>
      <c r="E544" s="128" t="s">
        <v>940</v>
      </c>
      <c r="F544" s="110">
        <v>1</v>
      </c>
      <c r="G544" s="98">
        <v>4976.5600000000004</v>
      </c>
      <c r="H544" s="98">
        <f t="shared" si="18"/>
        <v>4976.5600000000004</v>
      </c>
    </row>
    <row r="545" spans="1:8" x14ac:dyDescent="0.2">
      <c r="A545" s="123" t="s">
        <v>1800</v>
      </c>
      <c r="B545" s="123" t="s">
        <v>1187</v>
      </c>
      <c r="C545" s="25">
        <v>59</v>
      </c>
      <c r="D545" s="155" t="s">
        <v>1801</v>
      </c>
      <c r="E545" s="128" t="s">
        <v>940</v>
      </c>
      <c r="F545" s="110">
        <v>1</v>
      </c>
      <c r="G545" s="98">
        <v>161</v>
      </c>
      <c r="H545" s="98">
        <f t="shared" si="18"/>
        <v>161</v>
      </c>
    </row>
    <row r="546" spans="1:8" x14ac:dyDescent="0.2">
      <c r="A546" s="123" t="s">
        <v>1802</v>
      </c>
      <c r="B546" s="123" t="s">
        <v>1187</v>
      </c>
      <c r="C546" s="25">
        <v>60</v>
      </c>
      <c r="D546" s="155" t="s">
        <v>1803</v>
      </c>
      <c r="E546" s="128" t="s">
        <v>940</v>
      </c>
      <c r="F546" s="110">
        <v>1</v>
      </c>
      <c r="G546" s="98">
        <v>633.79999999999995</v>
      </c>
      <c r="H546" s="98">
        <f t="shared" si="18"/>
        <v>633.79999999999995</v>
      </c>
    </row>
    <row r="547" spans="1:8" x14ac:dyDescent="0.2">
      <c r="A547" s="123" t="s">
        <v>1804</v>
      </c>
      <c r="B547" s="123" t="s">
        <v>1187</v>
      </c>
      <c r="C547" s="25">
        <v>62</v>
      </c>
      <c r="D547" s="155" t="s">
        <v>1805</v>
      </c>
      <c r="E547" s="128" t="s">
        <v>940</v>
      </c>
      <c r="F547" s="110">
        <v>3</v>
      </c>
      <c r="G547" s="98">
        <v>39.56</v>
      </c>
      <c r="H547" s="98">
        <f t="shared" si="18"/>
        <v>118.68</v>
      </c>
    </row>
    <row r="548" spans="1:8" ht="25.5" x14ac:dyDescent="0.2">
      <c r="A548" s="123" t="s">
        <v>1806</v>
      </c>
      <c r="B548" s="123" t="s">
        <v>1187</v>
      </c>
      <c r="C548" s="25">
        <v>63</v>
      </c>
      <c r="D548" s="155" t="s">
        <v>1807</v>
      </c>
      <c r="E548" s="128" t="s">
        <v>940</v>
      </c>
      <c r="F548" s="110">
        <v>1</v>
      </c>
      <c r="G548" s="98">
        <v>399.25</v>
      </c>
      <c r="H548" s="98">
        <f t="shared" si="18"/>
        <v>399.25</v>
      </c>
    </row>
    <row r="549" spans="1:8" ht="25.5" x14ac:dyDescent="0.2">
      <c r="A549" s="123" t="s">
        <v>1808</v>
      </c>
      <c r="B549" s="123" t="s">
        <v>1187</v>
      </c>
      <c r="C549" s="25">
        <v>64</v>
      </c>
      <c r="D549" s="155" t="s">
        <v>1809</v>
      </c>
      <c r="E549" s="128" t="s">
        <v>940</v>
      </c>
      <c r="F549" s="110">
        <v>1</v>
      </c>
      <c r="G549" s="98">
        <v>86.91</v>
      </c>
      <c r="H549" s="98">
        <f t="shared" si="18"/>
        <v>86.91</v>
      </c>
    </row>
    <row r="550" spans="1:8" ht="25.5" x14ac:dyDescent="0.2">
      <c r="A550" s="123" t="s">
        <v>1810</v>
      </c>
      <c r="B550" s="123" t="s">
        <v>1187</v>
      </c>
      <c r="C550" s="25">
        <v>65</v>
      </c>
      <c r="D550" s="155" t="s">
        <v>1811</v>
      </c>
      <c r="E550" s="128" t="s">
        <v>940</v>
      </c>
      <c r="F550" s="110">
        <v>1</v>
      </c>
      <c r="G550" s="98">
        <v>391.08</v>
      </c>
      <c r="H550" s="98">
        <f t="shared" si="18"/>
        <v>391.08</v>
      </c>
    </row>
    <row r="551" spans="1:8" ht="25.5" x14ac:dyDescent="0.2">
      <c r="A551" s="123" t="s">
        <v>1812</v>
      </c>
      <c r="B551" s="123" t="s">
        <v>1187</v>
      </c>
      <c r="C551" s="25">
        <v>66</v>
      </c>
      <c r="D551" s="155" t="s">
        <v>1813</v>
      </c>
      <c r="E551" s="128" t="s">
        <v>940</v>
      </c>
      <c r="F551" s="110">
        <v>3</v>
      </c>
      <c r="G551" s="98">
        <v>94.38</v>
      </c>
      <c r="H551" s="98">
        <f t="shared" si="18"/>
        <v>283.14</v>
      </c>
    </row>
    <row r="552" spans="1:8" ht="25.5" x14ac:dyDescent="0.2">
      <c r="A552" s="123" t="s">
        <v>1814</v>
      </c>
      <c r="B552" s="123" t="s">
        <v>1187</v>
      </c>
      <c r="C552" s="25">
        <v>67</v>
      </c>
      <c r="D552" s="155" t="s">
        <v>1815</v>
      </c>
      <c r="E552" s="128" t="s">
        <v>940</v>
      </c>
      <c r="F552" s="110">
        <v>1</v>
      </c>
      <c r="G552" s="98">
        <v>241.09</v>
      </c>
      <c r="H552" s="98">
        <f t="shared" si="18"/>
        <v>241.09</v>
      </c>
    </row>
    <row r="553" spans="1:8" x14ac:dyDescent="0.2">
      <c r="A553" s="123" t="s">
        <v>1816</v>
      </c>
      <c r="B553" s="123" t="s">
        <v>1187</v>
      </c>
      <c r="C553" s="25">
        <v>68</v>
      </c>
      <c r="D553" s="155" t="s">
        <v>1817</v>
      </c>
      <c r="E553" s="128" t="s">
        <v>940</v>
      </c>
      <c r="F553" s="110">
        <v>1</v>
      </c>
      <c r="G553" s="98">
        <v>227.37</v>
      </c>
      <c r="H553" s="98">
        <f t="shared" si="18"/>
        <v>227.37</v>
      </c>
    </row>
    <row r="554" spans="1:8" x14ac:dyDescent="0.2">
      <c r="A554" s="123" t="s">
        <v>1818</v>
      </c>
      <c r="B554" s="123" t="s">
        <v>1187</v>
      </c>
      <c r="C554" s="25">
        <v>69</v>
      </c>
      <c r="D554" s="155" t="s">
        <v>1819</v>
      </c>
      <c r="E554" s="128" t="s">
        <v>940</v>
      </c>
      <c r="F554" s="110">
        <v>2</v>
      </c>
      <c r="G554" s="98">
        <v>305.44</v>
      </c>
      <c r="H554" s="98">
        <f t="shared" si="18"/>
        <v>610.88</v>
      </c>
    </row>
    <row r="555" spans="1:8" x14ac:dyDescent="0.2">
      <c r="A555" s="123" t="s">
        <v>1820</v>
      </c>
      <c r="B555" s="123" t="s">
        <v>1187</v>
      </c>
      <c r="C555" s="25">
        <v>70</v>
      </c>
      <c r="D555" s="155" t="s">
        <v>1821</v>
      </c>
      <c r="E555" s="128" t="s">
        <v>940</v>
      </c>
      <c r="F555" s="110">
        <v>1</v>
      </c>
      <c r="G555" s="98">
        <v>309.39999999999998</v>
      </c>
      <c r="H555" s="98">
        <f t="shared" si="18"/>
        <v>309.39999999999998</v>
      </c>
    </row>
    <row r="556" spans="1:8" x14ac:dyDescent="0.2">
      <c r="A556" s="123" t="s">
        <v>1822</v>
      </c>
      <c r="B556" s="123" t="s">
        <v>1187</v>
      </c>
      <c r="C556" s="25">
        <v>71</v>
      </c>
      <c r="D556" s="155" t="s">
        <v>1823</v>
      </c>
      <c r="E556" s="128" t="s">
        <v>940</v>
      </c>
      <c r="F556" s="110">
        <v>1</v>
      </c>
      <c r="G556" s="98">
        <v>504.21</v>
      </c>
      <c r="H556" s="98">
        <f t="shared" si="18"/>
        <v>504.21</v>
      </c>
    </row>
    <row r="557" spans="1:8" x14ac:dyDescent="0.2">
      <c r="A557" s="123" t="s">
        <v>1824</v>
      </c>
      <c r="B557" s="123" t="s">
        <v>1187</v>
      </c>
      <c r="C557" s="25">
        <v>72</v>
      </c>
      <c r="D557" s="155" t="s">
        <v>1825</v>
      </c>
      <c r="E557" s="128" t="s">
        <v>940</v>
      </c>
      <c r="F557" s="110">
        <v>1</v>
      </c>
      <c r="G557" s="98">
        <v>416.12</v>
      </c>
      <c r="H557" s="98">
        <f t="shared" si="18"/>
        <v>416.12</v>
      </c>
    </row>
    <row r="558" spans="1:8" ht="25.5" x14ac:dyDescent="0.2">
      <c r="A558" s="123" t="s">
        <v>1826</v>
      </c>
      <c r="B558" s="123" t="s">
        <v>1187</v>
      </c>
      <c r="C558" s="25">
        <v>73</v>
      </c>
      <c r="D558" s="155" t="s">
        <v>1827</v>
      </c>
      <c r="E558" s="128" t="s">
        <v>940</v>
      </c>
      <c r="F558" s="110">
        <v>3</v>
      </c>
      <c r="G558" s="98">
        <v>37.799999999999997</v>
      </c>
      <c r="H558" s="98">
        <f t="shared" si="18"/>
        <v>113.39999999999999</v>
      </c>
    </row>
    <row r="559" spans="1:8" ht="25.5" x14ac:dyDescent="0.2">
      <c r="A559" s="123" t="s">
        <v>1828</v>
      </c>
      <c r="B559" s="123" t="s">
        <v>1187</v>
      </c>
      <c r="C559" s="25">
        <v>74</v>
      </c>
      <c r="D559" s="155" t="s">
        <v>1829</v>
      </c>
      <c r="E559" s="128" t="s">
        <v>940</v>
      </c>
      <c r="F559" s="110">
        <v>1</v>
      </c>
      <c r="G559" s="98">
        <v>765.56</v>
      </c>
      <c r="H559" s="98">
        <f t="shared" si="18"/>
        <v>765.56</v>
      </c>
    </row>
    <row r="560" spans="1:8" x14ac:dyDescent="0.2">
      <c r="A560" s="311" t="s">
        <v>1966</v>
      </c>
      <c r="B560" s="312"/>
      <c r="C560" s="312"/>
      <c r="D560" s="312"/>
      <c r="E560" s="312"/>
      <c r="F560" s="312"/>
      <c r="G560" s="313"/>
      <c r="H560" s="142">
        <f>SUM(H539:H559)</f>
        <v>19243.830000000005</v>
      </c>
    </row>
    <row r="561" spans="1:8" x14ac:dyDescent="0.2">
      <c r="A561" s="141" t="s">
        <v>1965</v>
      </c>
      <c r="B561" s="382" t="s">
        <v>1971</v>
      </c>
      <c r="C561" s="383"/>
      <c r="D561" s="383"/>
      <c r="E561" s="383"/>
      <c r="F561" s="383"/>
      <c r="G561" s="383"/>
      <c r="H561" s="159"/>
    </row>
    <row r="562" spans="1:8" x14ac:dyDescent="0.2">
      <c r="A562" s="123" t="s">
        <v>1830</v>
      </c>
      <c r="B562" s="123" t="s">
        <v>1187</v>
      </c>
      <c r="C562" s="25">
        <v>75</v>
      </c>
      <c r="D562" s="102" t="s">
        <v>1831</v>
      </c>
      <c r="E562" s="128" t="s">
        <v>940</v>
      </c>
      <c r="F562" s="111">
        <v>1</v>
      </c>
      <c r="G562" s="112">
        <v>18366</v>
      </c>
      <c r="H562" s="101">
        <f t="shared" ref="H562:H598" si="19">F562*G562</f>
        <v>18366</v>
      </c>
    </row>
    <row r="563" spans="1:8" x14ac:dyDescent="0.2">
      <c r="A563" s="123" t="s">
        <v>1832</v>
      </c>
      <c r="B563" s="123" t="s">
        <v>1187</v>
      </c>
      <c r="C563" s="25">
        <v>76</v>
      </c>
      <c r="D563" s="102" t="s">
        <v>1833</v>
      </c>
      <c r="E563" s="128" t="s">
        <v>940</v>
      </c>
      <c r="F563" s="111">
        <v>1</v>
      </c>
      <c r="G563" s="112">
        <v>3947.8</v>
      </c>
      <c r="H563" s="101">
        <f t="shared" si="19"/>
        <v>3947.8</v>
      </c>
    </row>
    <row r="564" spans="1:8" x14ac:dyDescent="0.2">
      <c r="A564" s="123" t="s">
        <v>1834</v>
      </c>
      <c r="B564" s="123" t="s">
        <v>1187</v>
      </c>
      <c r="C564" s="25">
        <v>77</v>
      </c>
      <c r="D564" s="102" t="s">
        <v>1835</v>
      </c>
      <c r="E564" s="128" t="s">
        <v>940</v>
      </c>
      <c r="F564" s="111">
        <v>1</v>
      </c>
      <c r="G564" s="112">
        <v>5712.96</v>
      </c>
      <c r="H564" s="101">
        <f t="shared" si="19"/>
        <v>5712.96</v>
      </c>
    </row>
    <row r="565" spans="1:8" x14ac:dyDescent="0.2">
      <c r="A565" s="123" t="s">
        <v>1836</v>
      </c>
      <c r="B565" s="123" t="s">
        <v>1187</v>
      </c>
      <c r="C565" s="25">
        <v>78</v>
      </c>
      <c r="D565" s="102" t="s">
        <v>1837</v>
      </c>
      <c r="E565" s="128" t="s">
        <v>940</v>
      </c>
      <c r="F565" s="111">
        <v>1</v>
      </c>
      <c r="G565" s="113">
        <v>350.3</v>
      </c>
      <c r="H565" s="101">
        <f t="shared" si="19"/>
        <v>350.3</v>
      </c>
    </row>
    <row r="566" spans="1:8" x14ac:dyDescent="0.2">
      <c r="A566" s="123" t="s">
        <v>1838</v>
      </c>
      <c r="B566" s="123" t="s">
        <v>1187</v>
      </c>
      <c r="C566" s="25">
        <v>79</v>
      </c>
      <c r="D566" s="102" t="s">
        <v>1839</v>
      </c>
      <c r="E566" s="128" t="s">
        <v>940</v>
      </c>
      <c r="F566" s="111">
        <v>1</v>
      </c>
      <c r="G566" s="113">
        <v>305.26</v>
      </c>
      <c r="H566" s="101">
        <f t="shared" si="19"/>
        <v>305.26</v>
      </c>
    </row>
    <row r="567" spans="1:8" x14ac:dyDescent="0.2">
      <c r="A567" s="123" t="s">
        <v>1840</v>
      </c>
      <c r="B567" s="123" t="s">
        <v>1187</v>
      </c>
      <c r="C567" s="25">
        <v>80</v>
      </c>
      <c r="D567" s="102" t="s">
        <v>1841</v>
      </c>
      <c r="E567" s="128" t="s">
        <v>940</v>
      </c>
      <c r="F567" s="111">
        <v>1</v>
      </c>
      <c r="G567" s="112">
        <v>1552.27</v>
      </c>
      <c r="H567" s="101">
        <f t="shared" si="19"/>
        <v>1552.27</v>
      </c>
    </row>
    <row r="568" spans="1:8" ht="25.5" x14ac:dyDescent="0.2">
      <c r="A568" s="123" t="s">
        <v>1842</v>
      </c>
      <c r="B568" s="123" t="s">
        <v>1187</v>
      </c>
      <c r="C568" s="25">
        <v>81</v>
      </c>
      <c r="D568" s="102" t="s">
        <v>1843</v>
      </c>
      <c r="E568" s="128" t="s">
        <v>940</v>
      </c>
      <c r="F568" s="111">
        <v>1</v>
      </c>
      <c r="G568" s="113">
        <v>270.39999999999998</v>
      </c>
      <c r="H568" s="101">
        <f t="shared" si="19"/>
        <v>270.39999999999998</v>
      </c>
    </row>
    <row r="569" spans="1:8" ht="25.5" x14ac:dyDescent="0.2">
      <c r="A569" s="123" t="s">
        <v>1844</v>
      </c>
      <c r="B569" s="123" t="s">
        <v>1187</v>
      </c>
      <c r="C569" s="25">
        <v>82</v>
      </c>
      <c r="D569" s="102" t="s">
        <v>1845</v>
      </c>
      <c r="E569" s="128" t="s">
        <v>940</v>
      </c>
      <c r="F569" s="111">
        <v>1</v>
      </c>
      <c r="G569" s="112">
        <v>10667.46</v>
      </c>
      <c r="H569" s="101">
        <f t="shared" si="19"/>
        <v>10667.46</v>
      </c>
    </row>
    <row r="570" spans="1:8" x14ac:dyDescent="0.2">
      <c r="A570" s="123" t="s">
        <v>1846</v>
      </c>
      <c r="B570" s="123" t="s">
        <v>1187</v>
      </c>
      <c r="C570" s="25">
        <v>83</v>
      </c>
      <c r="D570" s="102" t="s">
        <v>1847</v>
      </c>
      <c r="E570" s="128" t="s">
        <v>940</v>
      </c>
      <c r="F570" s="111">
        <v>1</v>
      </c>
      <c r="G570" s="112">
        <v>3951.69</v>
      </c>
      <c r="H570" s="101">
        <f t="shared" si="19"/>
        <v>3951.69</v>
      </c>
    </row>
    <row r="571" spans="1:8" x14ac:dyDescent="0.2">
      <c r="A571" s="123" t="s">
        <v>1848</v>
      </c>
      <c r="B571" s="123" t="s">
        <v>1187</v>
      </c>
      <c r="C571" s="25">
        <v>84</v>
      </c>
      <c r="D571" s="102" t="s">
        <v>1849</v>
      </c>
      <c r="E571" s="128" t="s">
        <v>940</v>
      </c>
      <c r="F571" s="111">
        <v>1</v>
      </c>
      <c r="G571" s="112">
        <v>6082.44</v>
      </c>
      <c r="H571" s="101">
        <f t="shared" si="19"/>
        <v>6082.44</v>
      </c>
    </row>
    <row r="572" spans="1:8" ht="25.5" x14ac:dyDescent="0.2">
      <c r="A572" s="123" t="s">
        <v>1850</v>
      </c>
      <c r="B572" s="123" t="s">
        <v>1187</v>
      </c>
      <c r="C572" s="25">
        <v>85</v>
      </c>
      <c r="D572" s="102" t="s">
        <v>1851</v>
      </c>
      <c r="E572" s="128" t="s">
        <v>940</v>
      </c>
      <c r="F572" s="111">
        <v>1</v>
      </c>
      <c r="G572" s="113">
        <v>710.91</v>
      </c>
      <c r="H572" s="101">
        <f t="shared" si="19"/>
        <v>710.91</v>
      </c>
    </row>
    <row r="573" spans="1:8" x14ac:dyDescent="0.2">
      <c r="A573" s="123" t="s">
        <v>1852</v>
      </c>
      <c r="B573" s="123" t="s">
        <v>1187</v>
      </c>
      <c r="C573" s="25">
        <v>86</v>
      </c>
      <c r="D573" s="102" t="s">
        <v>1853</v>
      </c>
      <c r="E573" s="128" t="s">
        <v>940</v>
      </c>
      <c r="F573" s="111">
        <v>1</v>
      </c>
      <c r="G573" s="112">
        <v>3768.56</v>
      </c>
      <c r="H573" s="101">
        <f t="shared" si="19"/>
        <v>3768.56</v>
      </c>
    </row>
    <row r="574" spans="1:8" ht="25.5" x14ac:dyDescent="0.2">
      <c r="A574" s="123" t="s">
        <v>1854</v>
      </c>
      <c r="B574" s="123" t="s">
        <v>1187</v>
      </c>
      <c r="C574" s="25">
        <v>87</v>
      </c>
      <c r="D574" s="102" t="s">
        <v>1855</v>
      </c>
      <c r="E574" s="128" t="s">
        <v>940</v>
      </c>
      <c r="F574" s="111">
        <v>1</v>
      </c>
      <c r="G574" s="112">
        <v>10390.040000000001</v>
      </c>
      <c r="H574" s="101">
        <f t="shared" si="19"/>
        <v>10390.040000000001</v>
      </c>
    </row>
    <row r="575" spans="1:8" ht="25.5" x14ac:dyDescent="0.2">
      <c r="A575" s="123" t="s">
        <v>1856</v>
      </c>
      <c r="B575" s="123" t="s">
        <v>1187</v>
      </c>
      <c r="C575" s="25">
        <v>88</v>
      </c>
      <c r="D575" s="102" t="s">
        <v>1857</v>
      </c>
      <c r="E575" s="128" t="s">
        <v>940</v>
      </c>
      <c r="F575" s="111">
        <v>1</v>
      </c>
      <c r="G575" s="112">
        <v>1648.85</v>
      </c>
      <c r="H575" s="101">
        <f t="shared" si="19"/>
        <v>1648.85</v>
      </c>
    </row>
    <row r="576" spans="1:8" ht="25.5" x14ac:dyDescent="0.2">
      <c r="A576" s="123" t="s">
        <v>1858</v>
      </c>
      <c r="B576" s="123" t="s">
        <v>1187</v>
      </c>
      <c r="C576" s="25">
        <v>89</v>
      </c>
      <c r="D576" s="102" t="s">
        <v>1859</v>
      </c>
      <c r="E576" s="128" t="s">
        <v>940</v>
      </c>
      <c r="F576" s="111">
        <v>1</v>
      </c>
      <c r="G576" s="112">
        <v>3850.27</v>
      </c>
      <c r="H576" s="101">
        <f t="shared" si="19"/>
        <v>3850.27</v>
      </c>
    </row>
    <row r="577" spans="1:8" ht="25.5" x14ac:dyDescent="0.2">
      <c r="A577" s="123" t="s">
        <v>1860</v>
      </c>
      <c r="B577" s="123" t="s">
        <v>1187</v>
      </c>
      <c r="C577" s="25">
        <v>90</v>
      </c>
      <c r="D577" s="102" t="s">
        <v>1861</v>
      </c>
      <c r="E577" s="128" t="s">
        <v>940</v>
      </c>
      <c r="F577" s="111">
        <v>1</v>
      </c>
      <c r="G577" s="112">
        <v>2699.81</v>
      </c>
      <c r="H577" s="101">
        <f t="shared" si="19"/>
        <v>2699.81</v>
      </c>
    </row>
    <row r="578" spans="1:8" ht="25.5" x14ac:dyDescent="0.2">
      <c r="A578" s="123" t="s">
        <v>1862</v>
      </c>
      <c r="B578" s="123" t="s">
        <v>1187</v>
      </c>
      <c r="C578" s="25">
        <v>91</v>
      </c>
      <c r="D578" s="102" t="s">
        <v>1863</v>
      </c>
      <c r="E578" s="128" t="s">
        <v>940</v>
      </c>
      <c r="F578" s="111">
        <v>1</v>
      </c>
      <c r="G578" s="112">
        <v>4885.28</v>
      </c>
      <c r="H578" s="101">
        <f t="shared" si="19"/>
        <v>4885.28</v>
      </c>
    </row>
    <row r="579" spans="1:8" ht="25.5" x14ac:dyDescent="0.2">
      <c r="A579" s="123" t="s">
        <v>1864</v>
      </c>
      <c r="B579" s="123" t="s">
        <v>1187</v>
      </c>
      <c r="C579" s="25">
        <v>92</v>
      </c>
      <c r="D579" s="102" t="s">
        <v>1865</v>
      </c>
      <c r="E579" s="128" t="s">
        <v>940</v>
      </c>
      <c r="F579" s="111">
        <v>1</v>
      </c>
      <c r="G579" s="113">
        <v>958.03</v>
      </c>
      <c r="H579" s="101">
        <f t="shared" si="19"/>
        <v>958.03</v>
      </c>
    </row>
    <row r="580" spans="1:8" ht="25.5" x14ac:dyDescent="0.2">
      <c r="A580" s="123" t="s">
        <v>1866</v>
      </c>
      <c r="B580" s="123" t="s">
        <v>1187</v>
      </c>
      <c r="C580" s="25">
        <v>93</v>
      </c>
      <c r="D580" s="102" t="s">
        <v>1867</v>
      </c>
      <c r="E580" s="128" t="s">
        <v>940</v>
      </c>
      <c r="F580" s="111">
        <v>1</v>
      </c>
      <c r="G580" s="113">
        <v>534.58000000000004</v>
      </c>
      <c r="H580" s="101">
        <f t="shared" si="19"/>
        <v>534.58000000000004</v>
      </c>
    </row>
    <row r="581" spans="1:8" ht="25.5" x14ac:dyDescent="0.2">
      <c r="A581" s="123" t="s">
        <v>1868</v>
      </c>
      <c r="B581" s="123" t="s">
        <v>1187</v>
      </c>
      <c r="C581" s="25">
        <v>94</v>
      </c>
      <c r="D581" s="102" t="s">
        <v>1869</v>
      </c>
      <c r="E581" s="128" t="s">
        <v>940</v>
      </c>
      <c r="F581" s="111">
        <v>1</v>
      </c>
      <c r="G581" s="113">
        <v>310.95999999999998</v>
      </c>
      <c r="H581" s="101">
        <f t="shared" si="19"/>
        <v>310.95999999999998</v>
      </c>
    </row>
    <row r="582" spans="1:8" ht="25.5" x14ac:dyDescent="0.2">
      <c r="A582" s="123" t="s">
        <v>1870</v>
      </c>
      <c r="B582" s="123" t="s">
        <v>1187</v>
      </c>
      <c r="C582" s="25">
        <v>95</v>
      </c>
      <c r="D582" s="102" t="s">
        <v>1871</v>
      </c>
      <c r="E582" s="128" t="s">
        <v>940</v>
      </c>
      <c r="F582" s="111">
        <v>1</v>
      </c>
      <c r="G582" s="113">
        <v>477.1</v>
      </c>
      <c r="H582" s="101">
        <f t="shared" si="19"/>
        <v>477.1</v>
      </c>
    </row>
    <row r="583" spans="1:8" x14ac:dyDescent="0.2">
      <c r="A583" s="123" t="s">
        <v>1872</v>
      </c>
      <c r="B583" s="123" t="s">
        <v>1187</v>
      </c>
      <c r="C583" s="25">
        <v>96</v>
      </c>
      <c r="D583" s="102" t="s">
        <v>1873</v>
      </c>
      <c r="E583" s="128" t="s">
        <v>940</v>
      </c>
      <c r="F583" s="111">
        <v>1</v>
      </c>
      <c r="G583" s="113">
        <v>368.73</v>
      </c>
      <c r="H583" s="101">
        <f t="shared" si="19"/>
        <v>368.73</v>
      </c>
    </row>
    <row r="584" spans="1:8" x14ac:dyDescent="0.2">
      <c r="A584" s="123" t="s">
        <v>1874</v>
      </c>
      <c r="B584" s="123" t="s">
        <v>1187</v>
      </c>
      <c r="C584" s="25">
        <v>97</v>
      </c>
      <c r="D584" s="102" t="s">
        <v>1875</v>
      </c>
      <c r="E584" s="128" t="s">
        <v>940</v>
      </c>
      <c r="F584" s="111">
        <v>1</v>
      </c>
      <c r="G584" s="113">
        <v>838.14</v>
      </c>
      <c r="H584" s="101">
        <f t="shared" si="19"/>
        <v>838.14</v>
      </c>
    </row>
    <row r="585" spans="1:8" x14ac:dyDescent="0.2">
      <c r="A585" s="123" t="s">
        <v>1876</v>
      </c>
      <c r="B585" s="123" t="s">
        <v>1187</v>
      </c>
      <c r="C585" s="25">
        <v>98</v>
      </c>
      <c r="D585" s="102" t="s">
        <v>1877</v>
      </c>
      <c r="E585" s="128" t="s">
        <v>940</v>
      </c>
      <c r="F585" s="111">
        <v>1</v>
      </c>
      <c r="G585" s="113">
        <v>453.3</v>
      </c>
      <c r="H585" s="101">
        <f t="shared" si="19"/>
        <v>453.3</v>
      </c>
    </row>
    <row r="586" spans="1:8" ht="25.5" x14ac:dyDescent="0.2">
      <c r="A586" s="123" t="s">
        <v>1878</v>
      </c>
      <c r="B586" s="123" t="s">
        <v>1187</v>
      </c>
      <c r="C586" s="25">
        <v>99</v>
      </c>
      <c r="D586" s="102" t="s">
        <v>1879</v>
      </c>
      <c r="E586" s="128" t="s">
        <v>940</v>
      </c>
      <c r="F586" s="111">
        <v>1</v>
      </c>
      <c r="G586" s="112">
        <v>14095.98</v>
      </c>
      <c r="H586" s="101">
        <f t="shared" si="19"/>
        <v>14095.98</v>
      </c>
    </row>
    <row r="587" spans="1:8" ht="25.5" x14ac:dyDescent="0.2">
      <c r="A587" s="123" t="s">
        <v>1880</v>
      </c>
      <c r="B587" s="123" t="s">
        <v>1187</v>
      </c>
      <c r="C587" s="25">
        <v>100</v>
      </c>
      <c r="D587" s="102" t="s">
        <v>1881</v>
      </c>
      <c r="E587" s="128" t="s">
        <v>940</v>
      </c>
      <c r="F587" s="111">
        <v>1</v>
      </c>
      <c r="G587" s="112">
        <v>2582.67</v>
      </c>
      <c r="H587" s="101">
        <f t="shared" si="19"/>
        <v>2582.67</v>
      </c>
    </row>
    <row r="588" spans="1:8" ht="25.5" x14ac:dyDescent="0.2">
      <c r="A588" s="123" t="s">
        <v>1882</v>
      </c>
      <c r="B588" s="123" t="s">
        <v>1187</v>
      </c>
      <c r="C588" s="25">
        <v>101</v>
      </c>
      <c r="D588" s="102" t="s">
        <v>1883</v>
      </c>
      <c r="E588" s="128" t="s">
        <v>940</v>
      </c>
      <c r="F588" s="111">
        <v>1</v>
      </c>
      <c r="G588" s="113">
        <v>699.13</v>
      </c>
      <c r="H588" s="101">
        <f t="shared" si="19"/>
        <v>699.13</v>
      </c>
    </row>
    <row r="589" spans="1:8" x14ac:dyDescent="0.2">
      <c r="A589" s="123" t="s">
        <v>1884</v>
      </c>
      <c r="B589" s="123" t="s">
        <v>1187</v>
      </c>
      <c r="C589" s="25">
        <v>102</v>
      </c>
      <c r="D589" s="102" t="s">
        <v>1885</v>
      </c>
      <c r="E589" s="128" t="s">
        <v>940</v>
      </c>
      <c r="F589" s="111">
        <v>1</v>
      </c>
      <c r="G589" s="113">
        <v>554.34</v>
      </c>
      <c r="H589" s="101">
        <f t="shared" si="19"/>
        <v>554.34</v>
      </c>
    </row>
    <row r="590" spans="1:8" ht="25.5" x14ac:dyDescent="0.2">
      <c r="A590" s="123" t="s">
        <v>1886</v>
      </c>
      <c r="B590" s="123" t="s">
        <v>1187</v>
      </c>
      <c r="C590" s="25">
        <v>103</v>
      </c>
      <c r="D590" s="102" t="s">
        <v>1887</v>
      </c>
      <c r="E590" s="128" t="s">
        <v>940</v>
      </c>
      <c r="F590" s="111">
        <v>1</v>
      </c>
      <c r="G590" s="112">
        <v>1164.78</v>
      </c>
      <c r="H590" s="101">
        <f t="shared" si="19"/>
        <v>1164.78</v>
      </c>
    </row>
    <row r="591" spans="1:8" x14ac:dyDescent="0.2">
      <c r="A591" s="123" t="s">
        <v>1888</v>
      </c>
      <c r="B591" s="123" t="s">
        <v>1187</v>
      </c>
      <c r="C591" s="25">
        <v>104</v>
      </c>
      <c r="D591" s="102" t="s">
        <v>1889</v>
      </c>
      <c r="E591" s="128" t="s">
        <v>940</v>
      </c>
      <c r="F591" s="111">
        <v>1</v>
      </c>
      <c r="G591" s="113">
        <v>198.89</v>
      </c>
      <c r="H591" s="101">
        <f t="shared" si="19"/>
        <v>198.89</v>
      </c>
    </row>
    <row r="592" spans="1:8" ht="25.5" x14ac:dyDescent="0.2">
      <c r="A592" s="123" t="s">
        <v>1890</v>
      </c>
      <c r="B592" s="123" t="s">
        <v>1187</v>
      </c>
      <c r="C592" s="25">
        <v>105</v>
      </c>
      <c r="D592" s="102" t="s">
        <v>1891</v>
      </c>
      <c r="E592" s="128" t="s">
        <v>940</v>
      </c>
      <c r="F592" s="111">
        <v>1</v>
      </c>
      <c r="G592" s="112">
        <v>1849.96</v>
      </c>
      <c r="H592" s="101">
        <f t="shared" si="19"/>
        <v>1849.96</v>
      </c>
    </row>
    <row r="593" spans="1:8" x14ac:dyDescent="0.2">
      <c r="A593" s="123" t="s">
        <v>1892</v>
      </c>
      <c r="B593" s="123" t="s">
        <v>1187</v>
      </c>
      <c r="C593" s="25">
        <v>106</v>
      </c>
      <c r="D593" s="102" t="s">
        <v>1893</v>
      </c>
      <c r="E593" s="128" t="s">
        <v>940</v>
      </c>
      <c r="F593" s="111">
        <v>1</v>
      </c>
      <c r="G593" s="112">
        <v>4506.28</v>
      </c>
      <c r="H593" s="101">
        <f t="shared" si="19"/>
        <v>4506.28</v>
      </c>
    </row>
    <row r="594" spans="1:8" ht="38.25" x14ac:dyDescent="0.2">
      <c r="A594" s="123" t="s">
        <v>2090</v>
      </c>
      <c r="B594" s="87" t="s">
        <v>2093</v>
      </c>
      <c r="C594" s="25">
        <v>107</v>
      </c>
      <c r="D594" s="102" t="s">
        <v>2097</v>
      </c>
      <c r="E594" s="128" t="s">
        <v>2092</v>
      </c>
      <c r="F594" s="111">
        <v>6</v>
      </c>
      <c r="G594" s="100">
        <v>412.51</v>
      </c>
      <c r="H594" s="101">
        <f t="shared" si="19"/>
        <v>2475.06</v>
      </c>
    </row>
    <row r="595" spans="1:8" ht="38.25" x14ac:dyDescent="0.2">
      <c r="A595" s="123" t="s">
        <v>2091</v>
      </c>
      <c r="B595" s="87" t="s">
        <v>2093</v>
      </c>
      <c r="C595" s="25">
        <v>108</v>
      </c>
      <c r="D595" s="102" t="s">
        <v>2098</v>
      </c>
      <c r="E595" s="128" t="s">
        <v>2092</v>
      </c>
      <c r="F595" s="111">
        <v>4</v>
      </c>
      <c r="G595" s="100">
        <v>467.97</v>
      </c>
      <c r="H595" s="101">
        <f t="shared" si="19"/>
        <v>1871.88</v>
      </c>
    </row>
    <row r="596" spans="1:8" ht="38.25" x14ac:dyDescent="0.2">
      <c r="A596" s="123" t="s">
        <v>2094</v>
      </c>
      <c r="B596" s="87" t="s">
        <v>2093</v>
      </c>
      <c r="C596" s="25">
        <v>109</v>
      </c>
      <c r="D596" s="102" t="s">
        <v>2099</v>
      </c>
      <c r="E596" s="128" t="s">
        <v>2092</v>
      </c>
      <c r="F596" s="111">
        <v>4</v>
      </c>
      <c r="G596" s="100">
        <v>467.97</v>
      </c>
      <c r="H596" s="101">
        <f t="shared" si="19"/>
        <v>1871.88</v>
      </c>
    </row>
    <row r="597" spans="1:8" ht="38.25" x14ac:dyDescent="0.2">
      <c r="A597" s="123" t="s">
        <v>2095</v>
      </c>
      <c r="B597" s="87" t="s">
        <v>2093</v>
      </c>
      <c r="C597" s="25">
        <v>110</v>
      </c>
      <c r="D597" s="102" t="s">
        <v>2100</v>
      </c>
      <c r="E597" s="128" t="s">
        <v>2092</v>
      </c>
      <c r="F597" s="100">
        <v>2</v>
      </c>
      <c r="G597" s="112">
        <v>384.77</v>
      </c>
      <c r="H597" s="101">
        <f t="shared" si="19"/>
        <v>769.54</v>
      </c>
    </row>
    <row r="598" spans="1:8" ht="38.25" x14ac:dyDescent="0.2">
      <c r="A598" s="123" t="s">
        <v>2096</v>
      </c>
      <c r="B598" s="87" t="s">
        <v>2093</v>
      </c>
      <c r="C598" s="25">
        <v>111</v>
      </c>
      <c r="D598" s="102" t="s">
        <v>2101</v>
      </c>
      <c r="E598" s="128" t="s">
        <v>777</v>
      </c>
      <c r="F598" s="100">
        <v>2</v>
      </c>
      <c r="G598" s="112">
        <v>412.51</v>
      </c>
      <c r="H598" s="101">
        <f t="shared" si="19"/>
        <v>825.02</v>
      </c>
    </row>
    <row r="599" spans="1:8" x14ac:dyDescent="0.2">
      <c r="A599" s="311" t="s">
        <v>1964</v>
      </c>
      <c r="B599" s="312"/>
      <c r="C599" s="312"/>
      <c r="D599" s="312"/>
      <c r="E599" s="312"/>
      <c r="F599" s="312"/>
      <c r="G599" s="313"/>
      <c r="H599" s="142">
        <f>SUM(H562:H598)</f>
        <v>116566.55000000002</v>
      </c>
    </row>
    <row r="600" spans="1:8" ht="14.25" x14ac:dyDescent="0.2">
      <c r="A600" s="379" t="s">
        <v>1968</v>
      </c>
      <c r="B600" s="380"/>
      <c r="C600" s="380"/>
      <c r="D600" s="380"/>
      <c r="E600" s="380"/>
      <c r="F600" s="380"/>
      <c r="G600" s="381"/>
      <c r="H600" s="162">
        <f>SUM(H35,H133,H148,H237,H243,H270,H289,H315,H339,H371,H377,H389,H395,H497,H514,H537,H560,H599)</f>
        <v>361351.36199999996</v>
      </c>
    </row>
    <row r="601" spans="1:8" ht="14.25" x14ac:dyDescent="0.2">
      <c r="A601" s="379" t="s">
        <v>2089</v>
      </c>
      <c r="B601" s="380"/>
      <c r="C601" s="380"/>
      <c r="D601" s="380"/>
      <c r="E601" s="380"/>
      <c r="F601" s="380"/>
      <c r="G601" s="381"/>
      <c r="H601" s="162">
        <f>H600*15%</f>
        <v>54202.70429999999</v>
      </c>
    </row>
    <row r="602" spans="1:8" ht="14.25" x14ac:dyDescent="0.2">
      <c r="A602" s="379" t="s">
        <v>2086</v>
      </c>
      <c r="B602" s="380"/>
      <c r="C602" s="380"/>
      <c r="D602" s="380"/>
      <c r="E602" s="380"/>
      <c r="F602" s="380"/>
      <c r="G602" s="381"/>
      <c r="H602" s="162">
        <f>H601+H600</f>
        <v>415554.06629999995</v>
      </c>
    </row>
    <row r="603" spans="1:8" ht="14.25" x14ac:dyDescent="0.2">
      <c r="A603" s="379" t="s">
        <v>1996</v>
      </c>
      <c r="B603" s="380"/>
      <c r="C603" s="380"/>
      <c r="D603" s="380"/>
      <c r="E603" s="380"/>
      <c r="F603" s="380"/>
      <c r="G603" s="381"/>
      <c r="H603" s="162">
        <f>H602*16.6%</f>
        <v>68981.975005799992</v>
      </c>
    </row>
    <row r="604" spans="1:8" ht="14.25" x14ac:dyDescent="0.2">
      <c r="A604" s="379" t="s">
        <v>2087</v>
      </c>
      <c r="B604" s="380"/>
      <c r="C604" s="380"/>
      <c r="D604" s="380"/>
      <c r="E604" s="380"/>
      <c r="F604" s="380"/>
      <c r="G604" s="381"/>
      <c r="H604" s="162">
        <f>H602+H603</f>
        <v>484536.04130579997</v>
      </c>
    </row>
    <row r="605" spans="1:8" ht="14.25" x14ac:dyDescent="0.2">
      <c r="A605" s="379" t="s">
        <v>2088</v>
      </c>
      <c r="B605" s="380"/>
      <c r="C605" s="380"/>
      <c r="D605" s="380"/>
      <c r="E605" s="380"/>
      <c r="F605" s="380"/>
      <c r="G605" s="381"/>
      <c r="H605" s="162">
        <f>H604/12</f>
        <v>40378.003442149995</v>
      </c>
    </row>
    <row r="606" spans="1:8" ht="14.25" x14ac:dyDescent="0.2">
      <c r="A606" s="379" t="s">
        <v>1969</v>
      </c>
      <c r="B606" s="380"/>
      <c r="C606" s="380"/>
      <c r="D606" s="380"/>
      <c r="E606" s="380"/>
      <c r="F606" s="380"/>
      <c r="G606" s="381"/>
      <c r="H606" s="162">
        <f>H605*36</f>
        <v>1453608.1239173999</v>
      </c>
    </row>
    <row r="607" spans="1:8" x14ac:dyDescent="0.2">
      <c r="H607" s="212"/>
    </row>
    <row r="608" spans="1:8" x14ac:dyDescent="0.2">
      <c r="H608" s="212"/>
    </row>
  </sheetData>
  <mergeCells count="51">
    <mergeCell ref="B378:H378"/>
    <mergeCell ref="B561:G561"/>
    <mergeCell ref="A560:G560"/>
    <mergeCell ref="A604:G604"/>
    <mergeCell ref="A606:G606"/>
    <mergeCell ref="A389:G389"/>
    <mergeCell ref="B390:H390"/>
    <mergeCell ref="A395:G395"/>
    <mergeCell ref="B396:H396"/>
    <mergeCell ref="A497:G497"/>
    <mergeCell ref="A599:G599"/>
    <mergeCell ref="A600:G600"/>
    <mergeCell ref="A603:G603"/>
    <mergeCell ref="A605:G605"/>
    <mergeCell ref="B498:H498"/>
    <mergeCell ref="A514:G514"/>
    <mergeCell ref="A339:G339"/>
    <mergeCell ref="B340:H340"/>
    <mergeCell ref="B372:H372"/>
    <mergeCell ref="A371:G371"/>
    <mergeCell ref="A377:G377"/>
    <mergeCell ref="A237:G237"/>
    <mergeCell ref="B238:H238"/>
    <mergeCell ref="A243:G243"/>
    <mergeCell ref="A315:G315"/>
    <mergeCell ref="B316:H316"/>
    <mergeCell ref="B244:H244"/>
    <mergeCell ref="A270:G270"/>
    <mergeCell ref="B271:H271"/>
    <mergeCell ref="A289:G289"/>
    <mergeCell ref="B290:H290"/>
    <mergeCell ref="E2:E3"/>
    <mergeCell ref="F2:F3"/>
    <mergeCell ref="B4:H4"/>
    <mergeCell ref="B36:H36"/>
    <mergeCell ref="A1:H1"/>
    <mergeCell ref="C2:C3"/>
    <mergeCell ref="B2:B3"/>
    <mergeCell ref="A2:A3"/>
    <mergeCell ref="G2:H2"/>
    <mergeCell ref="D2:D3"/>
    <mergeCell ref="A133:G133"/>
    <mergeCell ref="A35:G35"/>
    <mergeCell ref="A148:G148"/>
    <mergeCell ref="B149:H149"/>
    <mergeCell ref="B134:H134"/>
    <mergeCell ref="A602:G602"/>
    <mergeCell ref="B515:H515"/>
    <mergeCell ref="A537:G537"/>
    <mergeCell ref="B538:H538"/>
    <mergeCell ref="A601:G601"/>
  </mergeCells>
  <pageMargins left="0.39370078740157483" right="0.19685039370078741" top="0.39370078740157483" bottom="0.3937007874015748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8"/>
  <sheetViews>
    <sheetView zoomScaleNormal="100" workbookViewId="0">
      <selection activeCell="A3" sqref="A3:AL8"/>
    </sheetView>
  </sheetViews>
  <sheetFormatPr defaultRowHeight="12.75" x14ac:dyDescent="0.2"/>
  <cols>
    <col min="1" max="1" width="5.1640625" customWidth="1"/>
    <col min="2" max="2" width="12.33203125" customWidth="1"/>
    <col min="3" max="3" width="10.1640625" bestFit="1" customWidth="1"/>
    <col min="4" max="4" width="10.5" customWidth="1"/>
    <col min="5" max="5" width="11" customWidth="1"/>
    <col min="6" max="6" width="10.83203125" customWidth="1"/>
    <col min="7" max="34" width="11.6640625" bestFit="1" customWidth="1"/>
    <col min="35" max="37" width="11.6640625" customWidth="1"/>
    <col min="38" max="38" width="12.33203125" customWidth="1"/>
    <col min="39" max="39" width="11.83203125" customWidth="1"/>
  </cols>
  <sheetData>
    <row r="1" spans="1:39" ht="28.5" customHeight="1" x14ac:dyDescent="0.2">
      <c r="A1" s="403" t="s">
        <v>2081</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c r="AL1" s="403"/>
      <c r="AM1" s="403"/>
    </row>
    <row r="2" spans="1:39" x14ac:dyDescent="0.2">
      <c r="A2" s="404"/>
      <c r="B2" s="404"/>
      <c r="C2" s="404"/>
      <c r="D2" s="404"/>
      <c r="E2" s="404"/>
      <c r="F2" s="404"/>
      <c r="G2" s="404"/>
      <c r="H2" s="404"/>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404"/>
      <c r="AI2" s="404"/>
      <c r="AJ2" s="404"/>
      <c r="AK2" s="404"/>
      <c r="AL2" s="404"/>
      <c r="AM2" s="404"/>
    </row>
    <row r="3" spans="1:39" x14ac:dyDescent="0.2">
      <c r="A3" s="405" t="s">
        <v>0</v>
      </c>
      <c r="B3" s="405" t="s">
        <v>928</v>
      </c>
      <c r="C3" s="407" t="s">
        <v>2043</v>
      </c>
      <c r="D3" s="408"/>
      <c r="E3" s="408"/>
      <c r="F3" s="408"/>
      <c r="G3" s="408"/>
      <c r="H3" s="408"/>
      <c r="I3" s="408"/>
      <c r="J3" s="408"/>
      <c r="K3" s="408"/>
      <c r="L3" s="408"/>
      <c r="M3" s="408"/>
      <c r="N3" s="408"/>
      <c r="O3" s="408"/>
      <c r="P3" s="408"/>
      <c r="Q3" s="408"/>
      <c r="R3" s="408"/>
      <c r="S3" s="408"/>
      <c r="T3" s="408"/>
      <c r="U3" s="408"/>
      <c r="V3" s="408"/>
      <c r="W3" s="408"/>
      <c r="X3" s="408"/>
      <c r="Y3" s="408"/>
      <c r="Z3" s="408"/>
      <c r="AA3" s="408"/>
      <c r="AB3" s="408"/>
      <c r="AC3" s="408"/>
      <c r="AD3" s="408"/>
      <c r="AE3" s="408"/>
      <c r="AF3" s="408"/>
      <c r="AG3" s="408"/>
      <c r="AH3" s="408"/>
      <c r="AI3" s="408"/>
      <c r="AJ3" s="408"/>
      <c r="AK3" s="408"/>
      <c r="AL3" s="408"/>
      <c r="AM3" s="409" t="s">
        <v>2044</v>
      </c>
    </row>
    <row r="4" spans="1:39" x14ac:dyDescent="0.2">
      <c r="A4" s="406"/>
      <c r="B4" s="406"/>
      <c r="C4" s="203" t="s">
        <v>2045</v>
      </c>
      <c r="D4" s="203" t="s">
        <v>2046</v>
      </c>
      <c r="E4" s="203" t="s">
        <v>2047</v>
      </c>
      <c r="F4" s="203" t="s">
        <v>2048</v>
      </c>
      <c r="G4" s="203" t="s">
        <v>2049</v>
      </c>
      <c r="H4" s="203" t="s">
        <v>2050</v>
      </c>
      <c r="I4" s="203" t="s">
        <v>2051</v>
      </c>
      <c r="J4" s="203" t="s">
        <v>2052</v>
      </c>
      <c r="K4" s="203" t="s">
        <v>2053</v>
      </c>
      <c r="L4" s="203" t="s">
        <v>2054</v>
      </c>
      <c r="M4" s="203" t="s">
        <v>2055</v>
      </c>
      <c r="N4" s="203" t="s">
        <v>2056</v>
      </c>
      <c r="O4" s="203" t="s">
        <v>2057</v>
      </c>
      <c r="P4" s="203" t="s">
        <v>2058</v>
      </c>
      <c r="Q4" s="203" t="s">
        <v>2059</v>
      </c>
      <c r="R4" s="203" t="s">
        <v>2060</v>
      </c>
      <c r="S4" s="203" t="s">
        <v>2061</v>
      </c>
      <c r="T4" s="203" t="s">
        <v>2062</v>
      </c>
      <c r="U4" s="203" t="s">
        <v>2063</v>
      </c>
      <c r="V4" s="203" t="s">
        <v>2064</v>
      </c>
      <c r="W4" s="203" t="s">
        <v>2065</v>
      </c>
      <c r="X4" s="203" t="s">
        <v>2066</v>
      </c>
      <c r="Y4" s="203" t="s">
        <v>2067</v>
      </c>
      <c r="Z4" s="203" t="s">
        <v>2068</v>
      </c>
      <c r="AA4" s="203" t="s">
        <v>2069</v>
      </c>
      <c r="AB4" s="203" t="s">
        <v>2070</v>
      </c>
      <c r="AC4" s="203" t="s">
        <v>2071</v>
      </c>
      <c r="AD4" s="203" t="s">
        <v>2072</v>
      </c>
      <c r="AE4" s="203" t="s">
        <v>2073</v>
      </c>
      <c r="AF4" s="203" t="s">
        <v>2074</v>
      </c>
      <c r="AG4" s="203" t="s">
        <v>2075</v>
      </c>
      <c r="AH4" s="203" t="s">
        <v>2076</v>
      </c>
      <c r="AI4" s="203" t="s">
        <v>2077</v>
      </c>
      <c r="AJ4" s="203" t="s">
        <v>2078</v>
      </c>
      <c r="AK4" s="203" t="s">
        <v>2079</v>
      </c>
      <c r="AL4" s="203" t="s">
        <v>2080</v>
      </c>
      <c r="AM4" s="410"/>
    </row>
    <row r="5" spans="1:39" ht="57.75" customHeight="1" x14ac:dyDescent="0.2">
      <c r="A5" s="204">
        <v>1</v>
      </c>
      <c r="B5" s="207" t="s">
        <v>2023</v>
      </c>
      <c r="C5" s="205">
        <f>Objeto_Proposta!J18</f>
        <v>200980.31578581617</v>
      </c>
      <c r="D5" s="205">
        <f>C5</f>
        <v>200980.31578581617</v>
      </c>
      <c r="E5" s="205">
        <f t="shared" ref="E5:AL6" si="0">D5</f>
        <v>200980.31578581617</v>
      </c>
      <c r="F5" s="205">
        <f t="shared" si="0"/>
        <v>200980.31578581617</v>
      </c>
      <c r="G5" s="205">
        <f t="shared" si="0"/>
        <v>200980.31578581617</v>
      </c>
      <c r="H5" s="205">
        <f t="shared" si="0"/>
        <v>200980.31578581617</v>
      </c>
      <c r="I5" s="205">
        <f t="shared" si="0"/>
        <v>200980.31578581617</v>
      </c>
      <c r="J5" s="205">
        <f t="shared" si="0"/>
        <v>200980.31578581617</v>
      </c>
      <c r="K5" s="205">
        <f t="shared" si="0"/>
        <v>200980.31578581617</v>
      </c>
      <c r="L5" s="205">
        <f t="shared" si="0"/>
        <v>200980.31578581617</v>
      </c>
      <c r="M5" s="205">
        <f t="shared" si="0"/>
        <v>200980.31578581617</v>
      </c>
      <c r="N5" s="205">
        <f t="shared" si="0"/>
        <v>200980.31578581617</v>
      </c>
      <c r="O5" s="205">
        <f t="shared" si="0"/>
        <v>200980.31578581617</v>
      </c>
      <c r="P5" s="205">
        <f t="shared" si="0"/>
        <v>200980.31578581617</v>
      </c>
      <c r="Q5" s="205">
        <f t="shared" si="0"/>
        <v>200980.31578581617</v>
      </c>
      <c r="R5" s="205">
        <f t="shared" si="0"/>
        <v>200980.31578581617</v>
      </c>
      <c r="S5" s="205">
        <f t="shared" si="0"/>
        <v>200980.31578581617</v>
      </c>
      <c r="T5" s="205">
        <f t="shared" si="0"/>
        <v>200980.31578581617</v>
      </c>
      <c r="U5" s="205">
        <f t="shared" si="0"/>
        <v>200980.31578581617</v>
      </c>
      <c r="V5" s="205">
        <f t="shared" si="0"/>
        <v>200980.31578581617</v>
      </c>
      <c r="W5" s="205">
        <f t="shared" si="0"/>
        <v>200980.31578581617</v>
      </c>
      <c r="X5" s="205">
        <f t="shared" si="0"/>
        <v>200980.31578581617</v>
      </c>
      <c r="Y5" s="205">
        <f t="shared" si="0"/>
        <v>200980.31578581617</v>
      </c>
      <c r="Z5" s="205">
        <f t="shared" si="0"/>
        <v>200980.31578581617</v>
      </c>
      <c r="AA5" s="205">
        <f t="shared" si="0"/>
        <v>200980.31578581617</v>
      </c>
      <c r="AB5" s="205">
        <f t="shared" si="0"/>
        <v>200980.31578581617</v>
      </c>
      <c r="AC5" s="205">
        <f t="shared" si="0"/>
        <v>200980.31578581617</v>
      </c>
      <c r="AD5" s="205">
        <f t="shared" si="0"/>
        <v>200980.31578581617</v>
      </c>
      <c r="AE5" s="205">
        <f t="shared" si="0"/>
        <v>200980.31578581617</v>
      </c>
      <c r="AF5" s="205">
        <f t="shared" si="0"/>
        <v>200980.31578581617</v>
      </c>
      <c r="AG5" s="205">
        <f t="shared" si="0"/>
        <v>200980.31578581617</v>
      </c>
      <c r="AH5" s="205">
        <f t="shared" si="0"/>
        <v>200980.31578581617</v>
      </c>
      <c r="AI5" s="205">
        <f t="shared" si="0"/>
        <v>200980.31578581617</v>
      </c>
      <c r="AJ5" s="205">
        <f t="shared" si="0"/>
        <v>200980.31578581617</v>
      </c>
      <c r="AK5" s="205">
        <f t="shared" si="0"/>
        <v>200980.31578581617</v>
      </c>
      <c r="AL5" s="205">
        <f t="shared" si="0"/>
        <v>200980.31578581617</v>
      </c>
      <c r="AM5" s="205">
        <f>C5*36</f>
        <v>7235291.3682893822</v>
      </c>
    </row>
    <row r="6" spans="1:39" ht="63" x14ac:dyDescent="0.2">
      <c r="A6" s="204">
        <v>2</v>
      </c>
      <c r="B6" s="207" t="s">
        <v>2027</v>
      </c>
      <c r="C6" s="205">
        <f>Objeto_Proposta!I24</f>
        <v>40378.003442149995</v>
      </c>
      <c r="D6" s="205">
        <f>C6</f>
        <v>40378.003442149995</v>
      </c>
      <c r="E6" s="205">
        <f t="shared" si="0"/>
        <v>40378.003442149995</v>
      </c>
      <c r="F6" s="205">
        <f t="shared" si="0"/>
        <v>40378.003442149995</v>
      </c>
      <c r="G6" s="205">
        <f t="shared" si="0"/>
        <v>40378.003442149995</v>
      </c>
      <c r="H6" s="205">
        <f t="shared" si="0"/>
        <v>40378.003442149995</v>
      </c>
      <c r="I6" s="205">
        <f t="shared" si="0"/>
        <v>40378.003442149995</v>
      </c>
      <c r="J6" s="205">
        <f t="shared" si="0"/>
        <v>40378.003442149995</v>
      </c>
      <c r="K6" s="205">
        <f t="shared" si="0"/>
        <v>40378.003442149995</v>
      </c>
      <c r="L6" s="205">
        <f t="shared" si="0"/>
        <v>40378.003442149995</v>
      </c>
      <c r="M6" s="205">
        <f t="shared" si="0"/>
        <v>40378.003442149995</v>
      </c>
      <c r="N6" s="205">
        <f t="shared" si="0"/>
        <v>40378.003442149995</v>
      </c>
      <c r="O6" s="205">
        <f t="shared" si="0"/>
        <v>40378.003442149995</v>
      </c>
      <c r="P6" s="205">
        <f t="shared" si="0"/>
        <v>40378.003442149995</v>
      </c>
      <c r="Q6" s="205">
        <f t="shared" si="0"/>
        <v>40378.003442149995</v>
      </c>
      <c r="R6" s="205">
        <f t="shared" si="0"/>
        <v>40378.003442149995</v>
      </c>
      <c r="S6" s="205">
        <f t="shared" si="0"/>
        <v>40378.003442149995</v>
      </c>
      <c r="T6" s="205">
        <f t="shared" si="0"/>
        <v>40378.003442149995</v>
      </c>
      <c r="U6" s="205">
        <f t="shared" si="0"/>
        <v>40378.003442149995</v>
      </c>
      <c r="V6" s="205">
        <f t="shared" si="0"/>
        <v>40378.003442149995</v>
      </c>
      <c r="W6" s="205">
        <f t="shared" si="0"/>
        <v>40378.003442149995</v>
      </c>
      <c r="X6" s="205">
        <f t="shared" si="0"/>
        <v>40378.003442149995</v>
      </c>
      <c r="Y6" s="205">
        <f t="shared" si="0"/>
        <v>40378.003442149995</v>
      </c>
      <c r="Z6" s="205">
        <f t="shared" si="0"/>
        <v>40378.003442149995</v>
      </c>
      <c r="AA6" s="205">
        <f t="shared" si="0"/>
        <v>40378.003442149995</v>
      </c>
      <c r="AB6" s="205">
        <f t="shared" si="0"/>
        <v>40378.003442149995</v>
      </c>
      <c r="AC6" s="205">
        <f t="shared" si="0"/>
        <v>40378.003442149995</v>
      </c>
      <c r="AD6" s="205">
        <f t="shared" si="0"/>
        <v>40378.003442149995</v>
      </c>
      <c r="AE6" s="205">
        <f t="shared" si="0"/>
        <v>40378.003442149995</v>
      </c>
      <c r="AF6" s="205">
        <f t="shared" si="0"/>
        <v>40378.003442149995</v>
      </c>
      <c r="AG6" s="205">
        <f t="shared" si="0"/>
        <v>40378.003442149995</v>
      </c>
      <c r="AH6" s="205">
        <f t="shared" si="0"/>
        <v>40378.003442149995</v>
      </c>
      <c r="AI6" s="205">
        <f t="shared" si="0"/>
        <v>40378.003442149995</v>
      </c>
      <c r="AJ6" s="205">
        <f t="shared" si="0"/>
        <v>40378.003442149995</v>
      </c>
      <c r="AK6" s="205">
        <f t="shared" si="0"/>
        <v>40378.003442149995</v>
      </c>
      <c r="AL6" s="205">
        <f t="shared" si="0"/>
        <v>40378.003442149995</v>
      </c>
      <c r="AM6" s="205">
        <f>C6*36</f>
        <v>1453608.1239173999</v>
      </c>
    </row>
    <row r="7" spans="1:39" x14ac:dyDescent="0.2">
      <c r="A7" s="401" t="s">
        <v>2082</v>
      </c>
      <c r="B7" s="402"/>
      <c r="C7" s="205">
        <f>SUM(C5:C6)</f>
        <v>241358.31922796616</v>
      </c>
      <c r="D7" s="205">
        <f t="shared" ref="D7:AL7" si="1">SUM(D5:D6)</f>
        <v>241358.31922796616</v>
      </c>
      <c r="E7" s="205">
        <f t="shared" si="1"/>
        <v>241358.31922796616</v>
      </c>
      <c r="F7" s="205">
        <f t="shared" si="1"/>
        <v>241358.31922796616</v>
      </c>
      <c r="G7" s="205">
        <f t="shared" si="1"/>
        <v>241358.31922796616</v>
      </c>
      <c r="H7" s="205">
        <f t="shared" si="1"/>
        <v>241358.31922796616</v>
      </c>
      <c r="I7" s="205">
        <f t="shared" si="1"/>
        <v>241358.31922796616</v>
      </c>
      <c r="J7" s="205">
        <f t="shared" si="1"/>
        <v>241358.31922796616</v>
      </c>
      <c r="K7" s="205">
        <f t="shared" si="1"/>
        <v>241358.31922796616</v>
      </c>
      <c r="L7" s="205">
        <f t="shared" si="1"/>
        <v>241358.31922796616</v>
      </c>
      <c r="M7" s="205">
        <f t="shared" si="1"/>
        <v>241358.31922796616</v>
      </c>
      <c r="N7" s="205">
        <f t="shared" si="1"/>
        <v>241358.31922796616</v>
      </c>
      <c r="O7" s="205">
        <f t="shared" si="1"/>
        <v>241358.31922796616</v>
      </c>
      <c r="P7" s="205">
        <f t="shared" si="1"/>
        <v>241358.31922796616</v>
      </c>
      <c r="Q7" s="205">
        <f t="shared" si="1"/>
        <v>241358.31922796616</v>
      </c>
      <c r="R7" s="205">
        <f t="shared" si="1"/>
        <v>241358.31922796616</v>
      </c>
      <c r="S7" s="205">
        <f t="shared" si="1"/>
        <v>241358.31922796616</v>
      </c>
      <c r="T7" s="205">
        <f t="shared" si="1"/>
        <v>241358.31922796616</v>
      </c>
      <c r="U7" s="205">
        <f t="shared" si="1"/>
        <v>241358.31922796616</v>
      </c>
      <c r="V7" s="205">
        <f t="shared" si="1"/>
        <v>241358.31922796616</v>
      </c>
      <c r="W7" s="205">
        <f t="shared" si="1"/>
        <v>241358.31922796616</v>
      </c>
      <c r="X7" s="205">
        <f t="shared" si="1"/>
        <v>241358.31922796616</v>
      </c>
      <c r="Y7" s="205">
        <f t="shared" si="1"/>
        <v>241358.31922796616</v>
      </c>
      <c r="Z7" s="205">
        <f t="shared" si="1"/>
        <v>241358.31922796616</v>
      </c>
      <c r="AA7" s="205">
        <f t="shared" si="1"/>
        <v>241358.31922796616</v>
      </c>
      <c r="AB7" s="205">
        <f t="shared" si="1"/>
        <v>241358.31922796616</v>
      </c>
      <c r="AC7" s="205">
        <f t="shared" si="1"/>
        <v>241358.31922796616</v>
      </c>
      <c r="AD7" s="205">
        <f t="shared" si="1"/>
        <v>241358.31922796616</v>
      </c>
      <c r="AE7" s="205">
        <f t="shared" si="1"/>
        <v>241358.31922796616</v>
      </c>
      <c r="AF7" s="205">
        <f t="shared" si="1"/>
        <v>241358.31922796616</v>
      </c>
      <c r="AG7" s="205">
        <f t="shared" si="1"/>
        <v>241358.31922796616</v>
      </c>
      <c r="AH7" s="205">
        <f t="shared" si="1"/>
        <v>241358.31922796616</v>
      </c>
      <c r="AI7" s="205">
        <f t="shared" si="1"/>
        <v>241358.31922796616</v>
      </c>
      <c r="AJ7" s="205">
        <f t="shared" si="1"/>
        <v>241358.31922796616</v>
      </c>
      <c r="AK7" s="205">
        <f t="shared" si="1"/>
        <v>241358.31922796616</v>
      </c>
      <c r="AL7" s="205">
        <f t="shared" si="1"/>
        <v>241358.31922796616</v>
      </c>
      <c r="AM7" s="206">
        <f>SUM(AM5:AM6)</f>
        <v>8688899.4922067821</v>
      </c>
    </row>
    <row r="8" spans="1:39" ht="22.5" customHeight="1" x14ac:dyDescent="0.2">
      <c r="A8" s="401" t="s">
        <v>2083</v>
      </c>
      <c r="B8" s="402"/>
      <c r="C8" s="205">
        <f>C7</f>
        <v>241358.31922796616</v>
      </c>
      <c r="D8" s="205">
        <f>C8+D7</f>
        <v>482716.63845593232</v>
      </c>
      <c r="E8" s="205">
        <f t="shared" ref="E8:AL8" si="2">D8+E7</f>
        <v>724074.95768389851</v>
      </c>
      <c r="F8" s="205">
        <f t="shared" si="2"/>
        <v>965433.27691186464</v>
      </c>
      <c r="G8" s="205">
        <f t="shared" si="2"/>
        <v>1206791.5961398308</v>
      </c>
      <c r="H8" s="205">
        <f t="shared" si="2"/>
        <v>1448149.915367797</v>
      </c>
      <c r="I8" s="205">
        <f t="shared" si="2"/>
        <v>1689508.2345957633</v>
      </c>
      <c r="J8" s="205">
        <f t="shared" si="2"/>
        <v>1930866.5538237295</v>
      </c>
      <c r="K8" s="205">
        <f t="shared" si="2"/>
        <v>2172224.8730516955</v>
      </c>
      <c r="L8" s="205">
        <f t="shared" si="2"/>
        <v>2413583.1922796615</v>
      </c>
      <c r="M8" s="205">
        <f t="shared" si="2"/>
        <v>2654941.5115076276</v>
      </c>
      <c r="N8" s="205">
        <f t="shared" si="2"/>
        <v>2896299.8307355936</v>
      </c>
      <c r="O8" s="205">
        <f t="shared" si="2"/>
        <v>3137658.1499635596</v>
      </c>
      <c r="P8" s="205">
        <f t="shared" si="2"/>
        <v>3379016.4691915256</v>
      </c>
      <c r="Q8" s="205">
        <f t="shared" si="2"/>
        <v>3620374.7884194916</v>
      </c>
      <c r="R8" s="205">
        <f t="shared" si="2"/>
        <v>3861733.1076474576</v>
      </c>
      <c r="S8" s="205">
        <f t="shared" si="2"/>
        <v>4103091.4268754236</v>
      </c>
      <c r="T8" s="205">
        <f t="shared" si="2"/>
        <v>4344449.7461033901</v>
      </c>
      <c r="U8" s="205">
        <f t="shared" si="2"/>
        <v>4585808.0653313566</v>
      </c>
      <c r="V8" s="205">
        <f t="shared" si="2"/>
        <v>4827166.3845593231</v>
      </c>
      <c r="W8" s="205">
        <f t="shared" si="2"/>
        <v>5068524.7037872896</v>
      </c>
      <c r="X8" s="205">
        <f t="shared" si="2"/>
        <v>5309883.023015256</v>
      </c>
      <c r="Y8" s="205">
        <f t="shared" si="2"/>
        <v>5551241.3422432225</v>
      </c>
      <c r="Z8" s="205">
        <f t="shared" si="2"/>
        <v>5792599.661471189</v>
      </c>
      <c r="AA8" s="205">
        <f t="shared" si="2"/>
        <v>6033957.9806991555</v>
      </c>
      <c r="AB8" s="205">
        <f t="shared" si="2"/>
        <v>6275316.299927122</v>
      </c>
      <c r="AC8" s="205">
        <f t="shared" si="2"/>
        <v>6516674.6191550884</v>
      </c>
      <c r="AD8" s="205">
        <f t="shared" si="2"/>
        <v>6758032.9383830549</v>
      </c>
      <c r="AE8" s="205">
        <f t="shared" si="2"/>
        <v>6999391.2576110214</v>
      </c>
      <c r="AF8" s="205">
        <f t="shared" si="2"/>
        <v>7240749.5768389879</v>
      </c>
      <c r="AG8" s="205">
        <f t="shared" si="2"/>
        <v>7482107.8960669544</v>
      </c>
      <c r="AH8" s="205">
        <f t="shared" si="2"/>
        <v>7723466.2152949208</v>
      </c>
      <c r="AI8" s="205">
        <f t="shared" si="2"/>
        <v>7964824.5345228873</v>
      </c>
      <c r="AJ8" s="205">
        <f t="shared" si="2"/>
        <v>8206182.8537508538</v>
      </c>
      <c r="AK8" s="205">
        <f t="shared" si="2"/>
        <v>8447541.1729788203</v>
      </c>
      <c r="AL8" s="206">
        <f t="shared" si="2"/>
        <v>8688899.4922067858</v>
      </c>
      <c r="AM8" s="203"/>
    </row>
  </sheetData>
  <mergeCells count="8">
    <mergeCell ref="A7:B7"/>
    <mergeCell ref="A8:B8"/>
    <mergeCell ref="A1:AM1"/>
    <mergeCell ref="A2:AM2"/>
    <mergeCell ref="A3:A4"/>
    <mergeCell ref="B3:B4"/>
    <mergeCell ref="C3:AL3"/>
    <mergeCell ref="AM3:AM4"/>
  </mergeCells>
  <pageMargins left="0.511811024" right="0.511811024" top="0.78740157499999996" bottom="0.78740157499999996" header="0.31496062000000002" footer="0.3149606200000000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5"/>
  <sheetViews>
    <sheetView zoomScale="120" zoomScaleNormal="120" workbookViewId="0">
      <selection activeCell="H16" sqref="H16"/>
    </sheetView>
  </sheetViews>
  <sheetFormatPr defaultColWidth="7.1640625" defaultRowHeight="12.75" x14ac:dyDescent="0.2"/>
  <cols>
    <col min="1" max="1" width="9.33203125" style="163" customWidth="1"/>
    <col min="2" max="2" width="67.6640625" style="35" bestFit="1" customWidth="1"/>
    <col min="3" max="3" width="13.5" style="35" customWidth="1"/>
    <col min="4" max="4" width="16.6640625" style="35" customWidth="1"/>
    <col min="5" max="7" width="7.1640625" style="35"/>
    <col min="8" max="8" width="15.5" style="35" customWidth="1"/>
    <col min="9" max="16384" width="7.1640625" style="35"/>
  </cols>
  <sheetData>
    <row r="1" spans="1:4" ht="55.5" customHeight="1" x14ac:dyDescent="0.2">
      <c r="A1" s="413" t="s">
        <v>935</v>
      </c>
      <c r="B1" s="414"/>
      <c r="C1" s="414"/>
      <c r="D1" s="415"/>
    </row>
    <row r="2" spans="1:4" ht="24.95" customHeight="1" x14ac:dyDescent="0.2">
      <c r="A2" s="411" t="s">
        <v>0</v>
      </c>
      <c r="B2" s="411" t="s">
        <v>776</v>
      </c>
      <c r="C2" s="416" t="s">
        <v>777</v>
      </c>
      <c r="D2" s="416" t="s">
        <v>771</v>
      </c>
    </row>
    <row r="3" spans="1:4" ht="24.95" customHeight="1" x14ac:dyDescent="0.2">
      <c r="A3" s="412"/>
      <c r="B3" s="412"/>
      <c r="C3" s="416"/>
      <c r="D3" s="416"/>
    </row>
    <row r="4" spans="1:4" ht="24.95" customHeight="1" x14ac:dyDescent="0.2">
      <c r="A4" s="36">
        <v>1</v>
      </c>
      <c r="B4" s="37" t="s">
        <v>778</v>
      </c>
      <c r="C4" s="36" t="s">
        <v>779</v>
      </c>
      <c r="D4" s="38">
        <v>1</v>
      </c>
    </row>
    <row r="5" spans="1:4" ht="24.95" customHeight="1" x14ac:dyDescent="0.2">
      <c r="A5" s="36">
        <v>2</v>
      </c>
      <c r="B5" s="37" t="s">
        <v>780</v>
      </c>
      <c r="C5" s="36" t="s">
        <v>779</v>
      </c>
      <c r="D5" s="38">
        <v>1</v>
      </c>
    </row>
    <row r="6" spans="1:4" ht="24.95" customHeight="1" x14ac:dyDescent="0.2">
      <c r="A6" s="36">
        <v>3</v>
      </c>
      <c r="B6" s="37" t="s">
        <v>781</v>
      </c>
      <c r="C6" s="36" t="s">
        <v>779</v>
      </c>
      <c r="D6" s="38">
        <v>2</v>
      </c>
    </row>
    <row r="7" spans="1:4" ht="24.95" customHeight="1" x14ac:dyDescent="0.2">
      <c r="A7" s="36">
        <v>4</v>
      </c>
      <c r="B7" s="37" t="s">
        <v>782</v>
      </c>
      <c r="C7" s="36" t="s">
        <v>779</v>
      </c>
      <c r="D7" s="38">
        <v>11</v>
      </c>
    </row>
    <row r="8" spans="1:4" ht="24.95" customHeight="1" x14ac:dyDescent="0.2">
      <c r="A8" s="36">
        <v>5</v>
      </c>
      <c r="B8" s="39" t="s">
        <v>773</v>
      </c>
      <c r="C8" s="36" t="s">
        <v>783</v>
      </c>
      <c r="D8" s="38">
        <v>1</v>
      </c>
    </row>
    <row r="9" spans="1:4" ht="24.95" customHeight="1" x14ac:dyDescent="0.2">
      <c r="A9" s="36">
        <v>6</v>
      </c>
      <c r="B9" s="37" t="s">
        <v>784</v>
      </c>
      <c r="C9" s="36" t="s">
        <v>779</v>
      </c>
      <c r="D9" s="38">
        <v>11</v>
      </c>
    </row>
    <row r="10" spans="1:4" ht="24.95" customHeight="1" x14ac:dyDescent="0.2">
      <c r="A10" s="36">
        <v>7</v>
      </c>
      <c r="B10" s="37" t="s">
        <v>785</v>
      </c>
      <c r="C10" s="36" t="s">
        <v>779</v>
      </c>
      <c r="D10" s="38">
        <v>1</v>
      </c>
    </row>
    <row r="11" spans="1:4" ht="24.95" customHeight="1" x14ac:dyDescent="0.2">
      <c r="A11" s="36">
        <v>8</v>
      </c>
      <c r="B11" s="37" t="s">
        <v>786</v>
      </c>
      <c r="C11" s="36" t="s">
        <v>779</v>
      </c>
      <c r="D11" s="38">
        <v>2</v>
      </c>
    </row>
    <row r="12" spans="1:4" ht="24.95" customHeight="1" x14ac:dyDescent="0.2">
      <c r="A12" s="36">
        <v>9</v>
      </c>
      <c r="B12" s="37" t="s">
        <v>787</v>
      </c>
      <c r="C12" s="36" t="s">
        <v>779</v>
      </c>
      <c r="D12" s="38">
        <v>1</v>
      </c>
    </row>
    <row r="13" spans="1:4" ht="24.95" customHeight="1" x14ac:dyDescent="0.2">
      <c r="A13" s="36">
        <v>10</v>
      </c>
      <c r="B13" s="37" t="s">
        <v>788</v>
      </c>
      <c r="C13" s="36" t="s">
        <v>779</v>
      </c>
      <c r="D13" s="38">
        <v>13</v>
      </c>
    </row>
    <row r="14" spans="1:4" ht="24.95" customHeight="1" x14ac:dyDescent="0.2">
      <c r="A14" s="36">
        <v>11</v>
      </c>
      <c r="B14" s="37" t="s">
        <v>789</v>
      </c>
      <c r="C14" s="36" t="s">
        <v>779</v>
      </c>
      <c r="D14" s="38">
        <v>2</v>
      </c>
    </row>
    <row r="15" spans="1:4" ht="24.95" customHeight="1" x14ac:dyDescent="0.2">
      <c r="A15" s="36">
        <v>12</v>
      </c>
      <c r="B15" s="37" t="s">
        <v>790</v>
      </c>
      <c r="C15" s="36" t="s">
        <v>779</v>
      </c>
      <c r="D15" s="38">
        <v>1</v>
      </c>
    </row>
    <row r="16" spans="1:4" ht="24.95" customHeight="1" x14ac:dyDescent="0.2">
      <c r="A16" s="36">
        <v>13</v>
      </c>
      <c r="B16" s="37" t="s">
        <v>791</v>
      </c>
      <c r="C16" s="36" t="s">
        <v>779</v>
      </c>
      <c r="D16" s="38">
        <v>50</v>
      </c>
    </row>
    <row r="17" spans="1:4" ht="24.95" customHeight="1" x14ac:dyDescent="0.2">
      <c r="A17" s="36">
        <v>14</v>
      </c>
      <c r="B17" s="37" t="s">
        <v>792</v>
      </c>
      <c r="C17" s="36" t="s">
        <v>779</v>
      </c>
      <c r="D17" s="38">
        <v>1</v>
      </c>
    </row>
    <row r="18" spans="1:4" ht="24.95" customHeight="1" x14ac:dyDescent="0.2">
      <c r="A18" s="36">
        <v>15</v>
      </c>
      <c r="B18" s="37" t="s">
        <v>793</v>
      </c>
      <c r="C18" s="36" t="s">
        <v>779</v>
      </c>
      <c r="D18" s="38">
        <v>1</v>
      </c>
    </row>
    <row r="19" spans="1:4" ht="24.95" customHeight="1" x14ac:dyDescent="0.2">
      <c r="A19" s="36">
        <v>16</v>
      </c>
      <c r="B19" s="37" t="s">
        <v>794</v>
      </c>
      <c r="C19" s="36" t="s">
        <v>779</v>
      </c>
      <c r="D19" s="38">
        <v>1</v>
      </c>
    </row>
    <row r="20" spans="1:4" ht="24.95" customHeight="1" x14ac:dyDescent="0.2">
      <c r="A20" s="36">
        <v>17</v>
      </c>
      <c r="B20" s="37" t="s">
        <v>795</v>
      </c>
      <c r="C20" s="36" t="s">
        <v>779</v>
      </c>
      <c r="D20" s="38">
        <v>1</v>
      </c>
    </row>
    <row r="21" spans="1:4" ht="24.95" customHeight="1" x14ac:dyDescent="0.2">
      <c r="A21" s="36">
        <v>18</v>
      </c>
      <c r="B21" s="37" t="s">
        <v>796</v>
      </c>
      <c r="C21" s="36" t="s">
        <v>779</v>
      </c>
      <c r="D21" s="38">
        <v>11</v>
      </c>
    </row>
    <row r="22" spans="1:4" ht="24.95" customHeight="1" x14ac:dyDescent="0.2">
      <c r="A22" s="36">
        <v>19</v>
      </c>
      <c r="B22" s="37" t="s">
        <v>797</v>
      </c>
      <c r="C22" s="36" t="s">
        <v>779</v>
      </c>
      <c r="D22" s="38">
        <v>5</v>
      </c>
    </row>
    <row r="23" spans="1:4" ht="24.95" customHeight="1" x14ac:dyDescent="0.2">
      <c r="A23" s="36">
        <v>20</v>
      </c>
      <c r="B23" s="37" t="s">
        <v>798</v>
      </c>
      <c r="C23" s="36" t="s">
        <v>779</v>
      </c>
      <c r="D23" s="38">
        <v>2</v>
      </c>
    </row>
    <row r="24" spans="1:4" ht="24.95" customHeight="1" x14ac:dyDescent="0.2">
      <c r="A24" s="36">
        <v>21</v>
      </c>
      <c r="B24" s="37" t="s">
        <v>799</v>
      </c>
      <c r="C24" s="36" t="s">
        <v>779</v>
      </c>
      <c r="D24" s="38">
        <v>1</v>
      </c>
    </row>
    <row r="25" spans="1:4" ht="24.95" customHeight="1" x14ac:dyDescent="0.2">
      <c r="A25" s="36">
        <v>22</v>
      </c>
      <c r="B25" s="37" t="s">
        <v>800</v>
      </c>
      <c r="C25" s="36" t="s">
        <v>779</v>
      </c>
      <c r="D25" s="38">
        <v>2</v>
      </c>
    </row>
    <row r="26" spans="1:4" ht="24.95" customHeight="1" x14ac:dyDescent="0.2">
      <c r="A26" s="36">
        <v>23</v>
      </c>
      <c r="B26" s="37" t="s">
        <v>801</v>
      </c>
      <c r="C26" s="36" t="s">
        <v>779</v>
      </c>
      <c r="D26" s="38">
        <v>1</v>
      </c>
    </row>
    <row r="27" spans="1:4" ht="24.95" customHeight="1" x14ac:dyDescent="0.2">
      <c r="A27" s="36">
        <v>24</v>
      </c>
      <c r="B27" s="37" t="s">
        <v>802</v>
      </c>
      <c r="C27" s="36" t="s">
        <v>779</v>
      </c>
      <c r="D27" s="38">
        <v>1</v>
      </c>
    </row>
    <row r="28" spans="1:4" ht="24.95" customHeight="1" x14ac:dyDescent="0.2">
      <c r="A28" s="36">
        <v>25</v>
      </c>
      <c r="B28" s="37" t="s">
        <v>803</v>
      </c>
      <c r="C28" s="36" t="s">
        <v>779</v>
      </c>
      <c r="D28" s="38">
        <v>1</v>
      </c>
    </row>
    <row r="29" spans="1:4" ht="24.95" customHeight="1" x14ac:dyDescent="0.2">
      <c r="A29" s="36">
        <v>26</v>
      </c>
      <c r="B29" s="37" t="s">
        <v>804</v>
      </c>
      <c r="C29" s="36" t="s">
        <v>779</v>
      </c>
      <c r="D29" s="38">
        <v>1</v>
      </c>
    </row>
    <row r="30" spans="1:4" ht="24.95" customHeight="1" x14ac:dyDescent="0.2">
      <c r="A30" s="36">
        <v>27</v>
      </c>
      <c r="B30" s="37" t="s">
        <v>805</v>
      </c>
      <c r="C30" s="36" t="s">
        <v>779</v>
      </c>
      <c r="D30" s="38">
        <v>3</v>
      </c>
    </row>
    <row r="31" spans="1:4" ht="24.95" customHeight="1" x14ac:dyDescent="0.2">
      <c r="A31" s="36">
        <v>28</v>
      </c>
      <c r="B31" s="37" t="s">
        <v>806</v>
      </c>
      <c r="C31" s="36" t="s">
        <v>779</v>
      </c>
      <c r="D31" s="38">
        <v>5</v>
      </c>
    </row>
    <row r="32" spans="1:4" ht="24.95" customHeight="1" x14ac:dyDescent="0.2">
      <c r="A32" s="36">
        <v>29</v>
      </c>
      <c r="B32" s="37" t="s">
        <v>807</v>
      </c>
      <c r="C32" s="36" t="s">
        <v>779</v>
      </c>
      <c r="D32" s="38">
        <v>3</v>
      </c>
    </row>
    <row r="33" spans="1:4" ht="24.95" customHeight="1" x14ac:dyDescent="0.2">
      <c r="A33" s="36">
        <v>30</v>
      </c>
      <c r="B33" s="37" t="s">
        <v>808</v>
      </c>
      <c r="C33" s="36" t="s">
        <v>779</v>
      </c>
      <c r="D33" s="38">
        <v>2</v>
      </c>
    </row>
    <row r="34" spans="1:4" ht="24.95" customHeight="1" x14ac:dyDescent="0.2">
      <c r="A34" s="36">
        <v>31</v>
      </c>
      <c r="B34" s="37" t="s">
        <v>809</v>
      </c>
      <c r="C34" s="36" t="s">
        <v>779</v>
      </c>
      <c r="D34" s="38">
        <v>2</v>
      </c>
    </row>
    <row r="35" spans="1:4" ht="24.95" customHeight="1" x14ac:dyDescent="0.2">
      <c r="A35" s="36">
        <v>32</v>
      </c>
      <c r="B35" s="37" t="s">
        <v>810</v>
      </c>
      <c r="C35" s="36" t="s">
        <v>779</v>
      </c>
      <c r="D35" s="38">
        <v>2</v>
      </c>
    </row>
    <row r="36" spans="1:4" ht="24.95" customHeight="1" x14ac:dyDescent="0.2">
      <c r="A36" s="36">
        <v>33</v>
      </c>
      <c r="B36" s="37" t="s">
        <v>811</v>
      </c>
      <c r="C36" s="36" t="s">
        <v>779</v>
      </c>
      <c r="D36" s="38">
        <v>1</v>
      </c>
    </row>
    <row r="37" spans="1:4" ht="24.95" customHeight="1" x14ac:dyDescent="0.2">
      <c r="A37" s="36">
        <v>34</v>
      </c>
      <c r="B37" s="37" t="s">
        <v>812</v>
      </c>
      <c r="C37" s="36" t="s">
        <v>779</v>
      </c>
      <c r="D37" s="38">
        <v>1</v>
      </c>
    </row>
    <row r="38" spans="1:4" ht="24.95" customHeight="1" x14ac:dyDescent="0.2">
      <c r="A38" s="36">
        <v>35</v>
      </c>
      <c r="B38" s="37" t="s">
        <v>813</v>
      </c>
      <c r="C38" s="36" t="s">
        <v>779</v>
      </c>
      <c r="D38" s="38">
        <v>1</v>
      </c>
    </row>
    <row r="39" spans="1:4" ht="24.95" customHeight="1" x14ac:dyDescent="0.2">
      <c r="A39" s="36">
        <v>36</v>
      </c>
      <c r="B39" s="37" t="s">
        <v>814</v>
      </c>
      <c r="C39" s="36" t="s">
        <v>779</v>
      </c>
      <c r="D39" s="38">
        <v>1</v>
      </c>
    </row>
    <row r="40" spans="1:4" ht="24.95" customHeight="1" x14ac:dyDescent="0.2">
      <c r="A40" s="36">
        <v>37</v>
      </c>
      <c r="B40" s="37" t="s">
        <v>815</v>
      </c>
      <c r="C40" s="36" t="s">
        <v>779</v>
      </c>
      <c r="D40" s="38">
        <v>1</v>
      </c>
    </row>
    <row r="41" spans="1:4" ht="24.95" customHeight="1" x14ac:dyDescent="0.2">
      <c r="A41" s="36">
        <v>38</v>
      </c>
      <c r="B41" s="37" t="s">
        <v>816</v>
      </c>
      <c r="C41" s="36" t="s">
        <v>779</v>
      </c>
      <c r="D41" s="38">
        <v>1</v>
      </c>
    </row>
    <row r="42" spans="1:4" ht="24.95" customHeight="1" x14ac:dyDescent="0.2">
      <c r="A42" s="36">
        <v>39</v>
      </c>
      <c r="B42" s="39" t="s">
        <v>817</v>
      </c>
      <c r="C42" s="36" t="s">
        <v>779</v>
      </c>
      <c r="D42" s="38">
        <v>6</v>
      </c>
    </row>
    <row r="43" spans="1:4" ht="24.95" customHeight="1" x14ac:dyDescent="0.2">
      <c r="A43" s="36">
        <v>40</v>
      </c>
      <c r="B43" s="37" t="s">
        <v>772</v>
      </c>
      <c r="C43" s="36" t="s">
        <v>779</v>
      </c>
      <c r="D43" s="38">
        <v>1</v>
      </c>
    </row>
    <row r="44" spans="1:4" ht="24.95" customHeight="1" x14ac:dyDescent="0.2">
      <c r="A44" s="36">
        <v>41</v>
      </c>
      <c r="B44" s="37" t="s">
        <v>818</v>
      </c>
      <c r="C44" s="36" t="s">
        <v>779</v>
      </c>
      <c r="D44" s="38">
        <v>1</v>
      </c>
    </row>
    <row r="45" spans="1:4" ht="24.95" customHeight="1" x14ac:dyDescent="0.2">
      <c r="A45" s="36">
        <v>42</v>
      </c>
      <c r="B45" s="37" t="s">
        <v>819</v>
      </c>
      <c r="C45" s="36" t="s">
        <v>779</v>
      </c>
      <c r="D45" s="38">
        <v>1</v>
      </c>
    </row>
    <row r="46" spans="1:4" ht="24.95" customHeight="1" x14ac:dyDescent="0.2">
      <c r="A46" s="36">
        <v>43</v>
      </c>
      <c r="B46" s="37" t="s">
        <v>820</v>
      </c>
      <c r="C46" s="36" t="s">
        <v>779</v>
      </c>
      <c r="D46" s="38">
        <v>2</v>
      </c>
    </row>
    <row r="47" spans="1:4" ht="24.95" customHeight="1" x14ac:dyDescent="0.2">
      <c r="A47" s="36">
        <v>44</v>
      </c>
      <c r="B47" s="37" t="s">
        <v>821</v>
      </c>
      <c r="C47" s="36" t="s">
        <v>779</v>
      </c>
      <c r="D47" s="38">
        <v>1</v>
      </c>
    </row>
    <row r="48" spans="1:4" ht="24.95" customHeight="1" x14ac:dyDescent="0.2">
      <c r="A48" s="36">
        <v>45</v>
      </c>
      <c r="B48" s="37" t="s">
        <v>822</v>
      </c>
      <c r="C48" s="36" t="s">
        <v>779</v>
      </c>
      <c r="D48" s="38">
        <v>1</v>
      </c>
    </row>
    <row r="49" spans="1:4" ht="24.95" customHeight="1" x14ac:dyDescent="0.2">
      <c r="A49" s="36">
        <v>46</v>
      </c>
      <c r="B49" s="39" t="s">
        <v>823</v>
      </c>
      <c r="C49" s="36" t="s">
        <v>783</v>
      </c>
      <c r="D49" s="38">
        <v>2</v>
      </c>
    </row>
    <row r="50" spans="1:4" ht="24.95" customHeight="1" x14ac:dyDescent="0.2">
      <c r="A50" s="36">
        <v>47</v>
      </c>
      <c r="B50" s="39" t="s">
        <v>824</v>
      </c>
      <c r="C50" s="36" t="s">
        <v>779</v>
      </c>
      <c r="D50" s="38">
        <v>3</v>
      </c>
    </row>
    <row r="51" spans="1:4" ht="24.95" customHeight="1" x14ac:dyDescent="0.2">
      <c r="A51" s="36">
        <v>48</v>
      </c>
      <c r="B51" s="37" t="s">
        <v>825</v>
      </c>
      <c r="C51" s="36" t="s">
        <v>779</v>
      </c>
      <c r="D51" s="38">
        <v>2</v>
      </c>
    </row>
    <row r="52" spans="1:4" ht="24.95" customHeight="1" x14ac:dyDescent="0.2">
      <c r="A52" s="36">
        <v>49</v>
      </c>
      <c r="B52" s="37" t="s">
        <v>826</v>
      </c>
      <c r="C52" s="36" t="s">
        <v>779</v>
      </c>
      <c r="D52" s="38">
        <v>1</v>
      </c>
    </row>
    <row r="53" spans="1:4" ht="24.95" customHeight="1" x14ac:dyDescent="0.2">
      <c r="A53" s="36">
        <v>50</v>
      </c>
      <c r="B53" s="37" t="s">
        <v>827</v>
      </c>
      <c r="C53" s="36" t="s">
        <v>779</v>
      </c>
      <c r="D53" s="38">
        <v>2</v>
      </c>
    </row>
    <row r="54" spans="1:4" ht="24.95" customHeight="1" x14ac:dyDescent="0.2">
      <c r="A54" s="36">
        <v>51</v>
      </c>
      <c r="B54" s="37" t="s">
        <v>828</v>
      </c>
      <c r="C54" s="36" t="s">
        <v>779</v>
      </c>
      <c r="D54" s="38">
        <v>2</v>
      </c>
    </row>
    <row r="55" spans="1:4" ht="24.95" customHeight="1" x14ac:dyDescent="0.2">
      <c r="A55" s="36">
        <v>52</v>
      </c>
      <c r="B55" s="37" t="s">
        <v>829</v>
      </c>
      <c r="C55" s="36" t="s">
        <v>779</v>
      </c>
      <c r="D55" s="38">
        <v>2</v>
      </c>
    </row>
    <row r="56" spans="1:4" ht="24.95" customHeight="1" x14ac:dyDescent="0.2">
      <c r="A56" s="36">
        <v>53</v>
      </c>
      <c r="B56" s="39" t="s">
        <v>830</v>
      </c>
      <c r="C56" s="36" t="s">
        <v>779</v>
      </c>
      <c r="D56" s="38">
        <v>1</v>
      </c>
    </row>
    <row r="57" spans="1:4" ht="24.95" customHeight="1" x14ac:dyDescent="0.2">
      <c r="A57" s="36">
        <v>54</v>
      </c>
      <c r="B57" s="39" t="s">
        <v>831</v>
      </c>
      <c r="C57" s="36" t="s">
        <v>779</v>
      </c>
      <c r="D57" s="38">
        <v>1</v>
      </c>
    </row>
    <row r="58" spans="1:4" ht="24.95" customHeight="1" x14ac:dyDescent="0.2">
      <c r="A58" s="36">
        <v>55</v>
      </c>
      <c r="B58" s="39" t="s">
        <v>832</v>
      </c>
      <c r="C58" s="36" t="s">
        <v>779</v>
      </c>
      <c r="D58" s="38">
        <v>2</v>
      </c>
    </row>
    <row r="59" spans="1:4" ht="24.95" customHeight="1" x14ac:dyDescent="0.2">
      <c r="A59" s="36">
        <v>56</v>
      </c>
      <c r="B59" s="39" t="s">
        <v>833</v>
      </c>
      <c r="C59" s="36" t="s">
        <v>779</v>
      </c>
      <c r="D59" s="38">
        <v>3</v>
      </c>
    </row>
    <row r="60" spans="1:4" ht="24.95" customHeight="1" x14ac:dyDescent="0.2">
      <c r="A60" s="36">
        <v>57</v>
      </c>
      <c r="B60" s="39" t="s">
        <v>834</v>
      </c>
      <c r="C60" s="36" t="s">
        <v>775</v>
      </c>
      <c r="D60" s="38">
        <v>1</v>
      </c>
    </row>
    <row r="61" spans="1:4" ht="24.95" customHeight="1" x14ac:dyDescent="0.2">
      <c r="A61" s="36">
        <v>58</v>
      </c>
      <c r="B61" s="39" t="s">
        <v>835</v>
      </c>
      <c r="C61" s="36" t="s">
        <v>774</v>
      </c>
      <c r="D61" s="38">
        <v>1</v>
      </c>
    </row>
    <row r="62" spans="1:4" ht="24.95" customHeight="1" x14ac:dyDescent="0.2">
      <c r="A62" s="36">
        <v>59</v>
      </c>
      <c r="B62" s="37" t="s">
        <v>836</v>
      </c>
      <c r="C62" s="36" t="s">
        <v>779</v>
      </c>
      <c r="D62" s="38">
        <v>3</v>
      </c>
    </row>
    <row r="63" spans="1:4" ht="24.95" customHeight="1" x14ac:dyDescent="0.2">
      <c r="A63" s="36">
        <v>60</v>
      </c>
      <c r="B63" s="37" t="s">
        <v>837</v>
      </c>
      <c r="C63" s="36" t="s">
        <v>779</v>
      </c>
      <c r="D63" s="38">
        <v>5</v>
      </c>
    </row>
    <row r="64" spans="1:4" ht="24.95" customHeight="1" x14ac:dyDescent="0.2">
      <c r="A64" s="36">
        <v>61</v>
      </c>
      <c r="B64" s="39" t="s">
        <v>838</v>
      </c>
      <c r="C64" s="36" t="s">
        <v>783</v>
      </c>
      <c r="D64" s="38">
        <v>1</v>
      </c>
    </row>
    <row r="65" spans="1:4" ht="24.95" customHeight="1" x14ac:dyDescent="0.2">
      <c r="A65" s="36">
        <v>62</v>
      </c>
      <c r="B65" s="39" t="s">
        <v>839</v>
      </c>
      <c r="C65" s="36" t="s">
        <v>840</v>
      </c>
      <c r="D65" s="38">
        <v>48</v>
      </c>
    </row>
    <row r="66" spans="1:4" ht="24.95" customHeight="1" x14ac:dyDescent="0.2">
      <c r="A66" s="36">
        <v>63</v>
      </c>
      <c r="B66" s="40" t="s">
        <v>841</v>
      </c>
      <c r="C66" s="36" t="s">
        <v>840</v>
      </c>
      <c r="D66" s="38">
        <v>6</v>
      </c>
    </row>
    <row r="67" spans="1:4" ht="24.95" customHeight="1" x14ac:dyDescent="0.2">
      <c r="A67" s="36">
        <v>64</v>
      </c>
      <c r="B67" s="37" t="s">
        <v>842</v>
      </c>
      <c r="C67" s="36" t="s">
        <v>840</v>
      </c>
      <c r="D67" s="38">
        <v>5</v>
      </c>
    </row>
    <row r="68" spans="1:4" ht="24.95" customHeight="1" x14ac:dyDescent="0.2">
      <c r="A68" s="36">
        <v>65</v>
      </c>
      <c r="B68" s="37" t="s">
        <v>843</v>
      </c>
      <c r="C68" s="36" t="s">
        <v>840</v>
      </c>
      <c r="D68" s="38">
        <v>1</v>
      </c>
    </row>
    <row r="69" spans="1:4" ht="24.95" customHeight="1" x14ac:dyDescent="0.2">
      <c r="A69" s="36">
        <v>66</v>
      </c>
      <c r="B69" s="40" t="s">
        <v>844</v>
      </c>
      <c r="C69" s="36" t="s">
        <v>840</v>
      </c>
      <c r="D69" s="38">
        <v>2</v>
      </c>
    </row>
    <row r="70" spans="1:4" ht="24.95" customHeight="1" x14ac:dyDescent="0.2">
      <c r="A70" s="36">
        <v>67</v>
      </c>
      <c r="B70" s="37" t="s">
        <v>845</v>
      </c>
      <c r="C70" s="36" t="s">
        <v>840</v>
      </c>
      <c r="D70" s="38">
        <v>36</v>
      </c>
    </row>
    <row r="71" spans="1:4" ht="24.95" customHeight="1" x14ac:dyDescent="0.2">
      <c r="A71" s="36">
        <v>68</v>
      </c>
      <c r="B71" s="37" t="s">
        <v>846</v>
      </c>
      <c r="C71" s="36" t="s">
        <v>779</v>
      </c>
      <c r="D71" s="38">
        <v>1</v>
      </c>
    </row>
    <row r="72" spans="1:4" ht="24.95" customHeight="1" x14ac:dyDescent="0.2">
      <c r="A72" s="36">
        <v>69</v>
      </c>
      <c r="B72" s="37" t="s">
        <v>847</v>
      </c>
      <c r="C72" s="36" t="s">
        <v>779</v>
      </c>
      <c r="D72" s="38">
        <v>1</v>
      </c>
    </row>
    <row r="73" spans="1:4" ht="24.95" customHeight="1" x14ac:dyDescent="0.2">
      <c r="A73" s="36">
        <v>70</v>
      </c>
      <c r="B73" s="37" t="s">
        <v>848</v>
      </c>
      <c r="C73" s="36" t="s">
        <v>849</v>
      </c>
      <c r="D73" s="38">
        <v>5</v>
      </c>
    </row>
    <row r="74" spans="1:4" ht="24.95" customHeight="1" x14ac:dyDescent="0.2">
      <c r="A74" s="36">
        <v>71</v>
      </c>
      <c r="B74" s="37" t="s">
        <v>850</v>
      </c>
      <c r="C74" s="36" t="s">
        <v>779</v>
      </c>
      <c r="D74" s="38">
        <v>1</v>
      </c>
    </row>
    <row r="75" spans="1:4" ht="24.95" customHeight="1" x14ac:dyDescent="0.2">
      <c r="A75" s="36">
        <v>72</v>
      </c>
      <c r="B75" s="37" t="s">
        <v>851</v>
      </c>
      <c r="C75" s="36" t="s">
        <v>779</v>
      </c>
      <c r="D75" s="38">
        <v>1</v>
      </c>
    </row>
    <row r="76" spans="1:4" ht="24.95" customHeight="1" x14ac:dyDescent="0.2">
      <c r="A76" s="36">
        <v>73</v>
      </c>
      <c r="B76" s="39" t="s">
        <v>852</v>
      </c>
      <c r="C76" s="36" t="s">
        <v>779</v>
      </c>
      <c r="D76" s="38">
        <v>2</v>
      </c>
    </row>
    <row r="77" spans="1:4" ht="24.95" customHeight="1" x14ac:dyDescent="0.2">
      <c r="A77" s="36">
        <v>74</v>
      </c>
      <c r="B77" s="37" t="s">
        <v>853</v>
      </c>
      <c r="C77" s="36" t="s">
        <v>779</v>
      </c>
      <c r="D77" s="38">
        <v>1</v>
      </c>
    </row>
    <row r="78" spans="1:4" ht="24.95" customHeight="1" x14ac:dyDescent="0.2">
      <c r="A78" s="36">
        <v>75</v>
      </c>
      <c r="B78" s="37" t="s">
        <v>854</v>
      </c>
      <c r="C78" s="36" t="s">
        <v>779</v>
      </c>
      <c r="D78" s="38">
        <v>2</v>
      </c>
    </row>
    <row r="79" spans="1:4" ht="24.95" customHeight="1" x14ac:dyDescent="0.2">
      <c r="A79" s="36">
        <v>76</v>
      </c>
      <c r="B79" s="37" t="s">
        <v>855</v>
      </c>
      <c r="C79" s="36" t="s">
        <v>779</v>
      </c>
      <c r="D79" s="38">
        <v>1</v>
      </c>
    </row>
    <row r="80" spans="1:4" ht="24.95" customHeight="1" x14ac:dyDescent="0.2">
      <c r="A80" s="36">
        <v>77</v>
      </c>
      <c r="B80" s="44" t="s">
        <v>856</v>
      </c>
      <c r="C80" s="45" t="s">
        <v>779</v>
      </c>
      <c r="D80" s="46">
        <v>5</v>
      </c>
    </row>
    <row r="81" spans="1:4" ht="24.95" customHeight="1" x14ac:dyDescent="0.2">
      <c r="A81" s="36">
        <v>78</v>
      </c>
      <c r="B81" s="37" t="s">
        <v>857</v>
      </c>
      <c r="C81" s="36" t="s">
        <v>779</v>
      </c>
      <c r="D81" s="38">
        <v>3</v>
      </c>
    </row>
    <row r="82" spans="1:4" ht="24.95" customHeight="1" x14ac:dyDescent="0.2">
      <c r="A82" s="36">
        <v>79</v>
      </c>
      <c r="B82" s="37" t="s">
        <v>858</v>
      </c>
      <c r="C82" s="36" t="s">
        <v>840</v>
      </c>
      <c r="D82" s="38">
        <v>10</v>
      </c>
    </row>
    <row r="83" spans="1:4" ht="24.95" customHeight="1" x14ac:dyDescent="0.2">
      <c r="A83" s="36">
        <v>80</v>
      </c>
      <c r="B83" s="37" t="s">
        <v>859</v>
      </c>
      <c r="C83" s="36" t="s">
        <v>779</v>
      </c>
      <c r="D83" s="38">
        <v>1</v>
      </c>
    </row>
    <row r="84" spans="1:4" ht="24.95" customHeight="1" x14ac:dyDescent="0.2">
      <c r="A84" s="36">
        <v>81</v>
      </c>
      <c r="B84" s="37" t="s">
        <v>860</v>
      </c>
      <c r="C84" s="36" t="s">
        <v>779</v>
      </c>
      <c r="D84" s="38">
        <v>1</v>
      </c>
    </row>
    <row r="85" spans="1:4" ht="24.95" customHeight="1" x14ac:dyDescent="0.2">
      <c r="A85" s="36">
        <v>82</v>
      </c>
      <c r="B85" s="37" t="s">
        <v>861</v>
      </c>
      <c r="C85" s="36" t="s">
        <v>779</v>
      </c>
      <c r="D85" s="38">
        <v>1</v>
      </c>
    </row>
    <row r="86" spans="1:4" ht="24.95" customHeight="1" x14ac:dyDescent="0.2">
      <c r="A86" s="36">
        <v>83</v>
      </c>
      <c r="B86" s="37" t="s">
        <v>862</v>
      </c>
      <c r="C86" s="36" t="s">
        <v>779</v>
      </c>
      <c r="D86" s="38">
        <v>1</v>
      </c>
    </row>
    <row r="87" spans="1:4" ht="24.95" customHeight="1" x14ac:dyDescent="0.2">
      <c r="A87" s="36">
        <v>84</v>
      </c>
      <c r="B87" s="37" t="s">
        <v>863</v>
      </c>
      <c r="C87" s="36" t="s">
        <v>779</v>
      </c>
      <c r="D87" s="38">
        <v>1</v>
      </c>
    </row>
    <row r="88" spans="1:4" ht="24.95" customHeight="1" x14ac:dyDescent="0.2">
      <c r="A88" s="36">
        <v>85</v>
      </c>
      <c r="B88" s="39" t="s">
        <v>864</v>
      </c>
      <c r="C88" s="36" t="s">
        <v>779</v>
      </c>
      <c r="D88" s="38">
        <v>1</v>
      </c>
    </row>
    <row r="89" spans="1:4" ht="24.95" customHeight="1" x14ac:dyDescent="0.2">
      <c r="A89" s="36">
        <v>86</v>
      </c>
      <c r="B89" s="37" t="s">
        <v>865</v>
      </c>
      <c r="C89" s="36" t="s">
        <v>779</v>
      </c>
      <c r="D89" s="38">
        <v>5</v>
      </c>
    </row>
    <row r="90" spans="1:4" ht="24.95" customHeight="1" x14ac:dyDescent="0.2">
      <c r="A90" s="36">
        <v>87</v>
      </c>
      <c r="B90" s="37" t="s">
        <v>866</v>
      </c>
      <c r="C90" s="36" t="s">
        <v>779</v>
      </c>
      <c r="D90" s="38">
        <v>10</v>
      </c>
    </row>
    <row r="91" spans="1:4" ht="24.95" customHeight="1" x14ac:dyDescent="0.2">
      <c r="A91" s="36">
        <v>88</v>
      </c>
      <c r="B91" s="37" t="s">
        <v>867</v>
      </c>
      <c r="C91" s="36" t="s">
        <v>779</v>
      </c>
      <c r="D91" s="38">
        <v>1</v>
      </c>
    </row>
    <row r="92" spans="1:4" ht="24.95" customHeight="1" x14ac:dyDescent="0.2">
      <c r="A92" s="36">
        <v>89</v>
      </c>
      <c r="B92" s="40" t="s">
        <v>868</v>
      </c>
      <c r="C92" s="36" t="s">
        <v>779</v>
      </c>
      <c r="D92" s="38">
        <v>1</v>
      </c>
    </row>
    <row r="93" spans="1:4" ht="24.95" customHeight="1" x14ac:dyDescent="0.2">
      <c r="A93" s="36">
        <v>90</v>
      </c>
      <c r="B93" s="37" t="s">
        <v>869</v>
      </c>
      <c r="C93" s="36" t="s">
        <v>779</v>
      </c>
      <c r="D93" s="38">
        <v>2</v>
      </c>
    </row>
    <row r="94" spans="1:4" ht="24.95" customHeight="1" x14ac:dyDescent="0.2">
      <c r="A94" s="36">
        <v>91</v>
      </c>
      <c r="B94" s="37" t="s">
        <v>870</v>
      </c>
      <c r="C94" s="36" t="s">
        <v>779</v>
      </c>
      <c r="D94" s="38">
        <v>1</v>
      </c>
    </row>
    <row r="95" spans="1:4" ht="24.95" customHeight="1" x14ac:dyDescent="0.2">
      <c r="A95" s="36">
        <v>92</v>
      </c>
      <c r="B95" s="37" t="s">
        <v>871</v>
      </c>
      <c r="C95" s="36" t="s">
        <v>779</v>
      </c>
      <c r="D95" s="38">
        <v>1</v>
      </c>
    </row>
    <row r="96" spans="1:4" ht="24.95" customHeight="1" x14ac:dyDescent="0.2">
      <c r="A96" s="36">
        <v>93</v>
      </c>
      <c r="B96" s="39" t="s">
        <v>872</v>
      </c>
      <c r="C96" s="36" t="s">
        <v>779</v>
      </c>
      <c r="D96" s="38">
        <v>1</v>
      </c>
    </row>
    <row r="97" spans="1:4" ht="24.95" customHeight="1" x14ac:dyDescent="0.2">
      <c r="A97" s="36">
        <v>94</v>
      </c>
      <c r="B97" s="39" t="s">
        <v>873</v>
      </c>
      <c r="C97" s="36" t="s">
        <v>779</v>
      </c>
      <c r="D97" s="38">
        <v>1</v>
      </c>
    </row>
    <row r="98" spans="1:4" ht="24.95" customHeight="1" x14ac:dyDescent="0.2">
      <c r="A98" s="36">
        <v>95</v>
      </c>
      <c r="B98" s="39" t="s">
        <v>874</v>
      </c>
      <c r="C98" s="36" t="s">
        <v>779</v>
      </c>
      <c r="D98" s="38">
        <v>1</v>
      </c>
    </row>
    <row r="99" spans="1:4" ht="24.95" customHeight="1" x14ac:dyDescent="0.2">
      <c r="A99" s="36">
        <v>96</v>
      </c>
      <c r="B99" s="37" t="s">
        <v>875</v>
      </c>
      <c r="C99" s="36" t="s">
        <v>779</v>
      </c>
      <c r="D99" s="38">
        <v>1</v>
      </c>
    </row>
    <row r="100" spans="1:4" ht="24.95" customHeight="1" x14ac:dyDescent="0.2">
      <c r="A100" s="36">
        <v>97</v>
      </c>
      <c r="B100" s="37" t="s">
        <v>876</v>
      </c>
      <c r="C100" s="36" t="s">
        <v>779</v>
      </c>
      <c r="D100" s="38">
        <v>1</v>
      </c>
    </row>
    <row r="101" spans="1:4" ht="24.95" customHeight="1" x14ac:dyDescent="0.2">
      <c r="A101" s="36">
        <v>98</v>
      </c>
      <c r="B101" s="37" t="s">
        <v>877</v>
      </c>
      <c r="C101" s="36" t="s">
        <v>779</v>
      </c>
      <c r="D101" s="38">
        <v>5</v>
      </c>
    </row>
    <row r="102" spans="1:4" ht="24.95" customHeight="1" x14ac:dyDescent="0.2">
      <c r="A102" s="36">
        <v>99</v>
      </c>
      <c r="B102" s="37" t="s">
        <v>878</v>
      </c>
      <c r="C102" s="36" t="s">
        <v>779</v>
      </c>
      <c r="D102" s="38">
        <v>2</v>
      </c>
    </row>
    <row r="103" spans="1:4" ht="24.95" customHeight="1" x14ac:dyDescent="0.2">
      <c r="A103" s="36">
        <v>100</v>
      </c>
      <c r="B103" s="37" t="s">
        <v>879</v>
      </c>
      <c r="C103" s="36" t="s">
        <v>779</v>
      </c>
      <c r="D103" s="38">
        <v>1</v>
      </c>
    </row>
    <row r="104" spans="1:4" ht="24.95" customHeight="1" x14ac:dyDescent="0.2">
      <c r="A104" s="36">
        <v>101</v>
      </c>
      <c r="B104" s="37" t="s">
        <v>880</v>
      </c>
      <c r="C104" s="36" t="s">
        <v>779</v>
      </c>
      <c r="D104" s="38">
        <v>11</v>
      </c>
    </row>
    <row r="105" spans="1:4" ht="24.95" customHeight="1" x14ac:dyDescent="0.2">
      <c r="A105" s="36">
        <v>102</v>
      </c>
      <c r="B105" s="39" t="s">
        <v>881</v>
      </c>
      <c r="C105" s="36" t="s">
        <v>783</v>
      </c>
      <c r="D105" s="38">
        <v>5</v>
      </c>
    </row>
  </sheetData>
  <mergeCells count="5">
    <mergeCell ref="A2:A3"/>
    <mergeCell ref="B2:B3"/>
    <mergeCell ref="A1:D1"/>
    <mergeCell ref="C2:C3"/>
    <mergeCell ref="D2:D3"/>
  </mergeCells>
  <pageMargins left="0.511811024" right="0.511811024" top="0.78740157499999996" bottom="0.78740157499999996" header="0.31496062000000002" footer="0.31496062000000002"/>
  <pageSetup paperSize="9" scale="96"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topLeftCell="A20" zoomScale="90" zoomScaleNormal="90" workbookViewId="0">
      <selection activeCell="H30" sqref="H30"/>
    </sheetView>
  </sheetViews>
  <sheetFormatPr defaultRowHeight="12.75" x14ac:dyDescent="0.2"/>
  <cols>
    <col min="1" max="1" width="6.6640625" customWidth="1"/>
    <col min="2" max="2" width="8.83203125" bestFit="1" customWidth="1"/>
    <col min="3" max="3" width="8.6640625" bestFit="1" customWidth="1"/>
    <col min="5" max="5" width="11.33203125" customWidth="1"/>
    <col min="6" max="6" width="11.1640625" customWidth="1"/>
    <col min="7" max="7" width="8.1640625" customWidth="1"/>
    <col min="8" max="8" width="10.83203125" customWidth="1"/>
    <col min="9" max="9" width="13.5" customWidth="1"/>
    <col min="10" max="10" width="14.1640625" customWidth="1"/>
  </cols>
  <sheetData>
    <row r="1" spans="1:10" ht="24.95" customHeight="1" x14ac:dyDescent="0.2">
      <c r="A1" s="424" t="s">
        <v>2007</v>
      </c>
      <c r="B1" s="424"/>
      <c r="C1" s="424"/>
      <c r="D1" s="424"/>
      <c r="E1" s="424"/>
      <c r="F1" s="424"/>
      <c r="G1" s="424"/>
      <c r="H1" s="424"/>
      <c r="I1" s="424"/>
      <c r="J1" s="424"/>
    </row>
    <row r="2" spans="1:10" ht="20.25" customHeight="1" x14ac:dyDescent="0.2">
      <c r="A2" s="418" t="s">
        <v>2040</v>
      </c>
      <c r="B2" s="420"/>
      <c r="C2" s="420"/>
      <c r="D2" s="420"/>
      <c r="E2" s="420"/>
      <c r="F2" s="420"/>
      <c r="G2" s="420"/>
      <c r="H2" s="419"/>
      <c r="I2" s="418" t="s">
        <v>2041</v>
      </c>
      <c r="J2" s="419"/>
    </row>
    <row r="3" spans="1:10" ht="17.25" customHeight="1" x14ac:dyDescent="0.2">
      <c r="A3" s="417" t="s">
        <v>1894</v>
      </c>
      <c r="B3" s="417"/>
      <c r="C3" s="417"/>
      <c r="D3" s="417"/>
      <c r="E3" s="417"/>
      <c r="F3" s="417"/>
      <c r="G3" s="421" t="s">
        <v>1895</v>
      </c>
      <c r="H3" s="421"/>
      <c r="I3" s="164"/>
      <c r="J3" s="164"/>
    </row>
    <row r="4" spans="1:10" ht="15" customHeight="1" x14ac:dyDescent="0.2">
      <c r="A4" s="417" t="s">
        <v>1896</v>
      </c>
      <c r="B4" s="417"/>
      <c r="C4" s="417"/>
      <c r="D4" s="417"/>
      <c r="E4" s="417"/>
      <c r="F4" s="417"/>
      <c r="G4" s="417"/>
      <c r="H4" s="421" t="s">
        <v>1897</v>
      </c>
      <c r="I4" s="421"/>
      <c r="J4" s="421"/>
    </row>
    <row r="5" spans="1:10" ht="15" customHeight="1" x14ac:dyDescent="0.2">
      <c r="A5" s="425" t="s">
        <v>1900</v>
      </c>
      <c r="B5" s="425"/>
      <c r="C5" s="425"/>
      <c r="D5" s="425"/>
      <c r="E5" s="425"/>
      <c r="F5" s="425"/>
      <c r="G5" s="425"/>
      <c r="H5" s="425"/>
      <c r="I5" s="425"/>
      <c r="J5" s="425"/>
    </row>
    <row r="6" spans="1:10" ht="15" customHeight="1" x14ac:dyDescent="0.2">
      <c r="A6" s="425" t="s">
        <v>2042</v>
      </c>
      <c r="B6" s="425"/>
      <c r="C6" s="425"/>
      <c r="D6" s="425"/>
      <c r="E6" s="425"/>
      <c r="F6" s="425"/>
      <c r="G6" s="425"/>
      <c r="H6" s="425"/>
      <c r="I6" s="425"/>
      <c r="J6" s="425"/>
    </row>
    <row r="7" spans="1:10" ht="15" customHeight="1" x14ac:dyDescent="0.2">
      <c r="A7" s="425" t="s">
        <v>1898</v>
      </c>
      <c r="B7" s="425"/>
      <c r="C7" s="425"/>
      <c r="D7" s="425"/>
      <c r="E7" s="425"/>
      <c r="F7" s="425"/>
      <c r="G7" s="425"/>
      <c r="H7" s="425"/>
      <c r="I7" s="425"/>
      <c r="J7" s="425"/>
    </row>
    <row r="8" spans="1:10" ht="15" customHeight="1" x14ac:dyDescent="0.2">
      <c r="A8" s="423"/>
      <c r="B8" s="423"/>
      <c r="C8" s="423"/>
      <c r="D8" s="423"/>
      <c r="E8" s="423"/>
      <c r="F8" s="423"/>
      <c r="G8" s="423"/>
      <c r="H8" s="423"/>
      <c r="I8" s="423"/>
      <c r="J8" s="423"/>
    </row>
    <row r="9" spans="1:10" ht="15" customHeight="1" x14ac:dyDescent="0.2">
      <c r="A9" s="425" t="s">
        <v>1899</v>
      </c>
      <c r="B9" s="425"/>
      <c r="C9" s="425"/>
      <c r="D9" s="425"/>
      <c r="E9" s="425"/>
      <c r="F9" s="425"/>
      <c r="G9" s="425"/>
      <c r="H9" s="425"/>
      <c r="I9" s="425"/>
      <c r="J9" s="425"/>
    </row>
    <row r="10" spans="1:10" ht="15" customHeight="1" x14ac:dyDescent="0.2">
      <c r="A10" s="421" t="s">
        <v>0</v>
      </c>
      <c r="B10" s="421" t="s">
        <v>1987</v>
      </c>
      <c r="C10" s="421"/>
      <c r="D10" s="421"/>
      <c r="E10" s="421"/>
      <c r="F10" s="421"/>
      <c r="G10" s="421" t="s">
        <v>777</v>
      </c>
      <c r="H10" s="421" t="s">
        <v>2008</v>
      </c>
      <c r="I10" s="421" t="s">
        <v>1988</v>
      </c>
      <c r="J10" s="421"/>
    </row>
    <row r="11" spans="1:10" ht="15" customHeight="1" x14ac:dyDescent="0.2">
      <c r="A11" s="421"/>
      <c r="B11" s="421"/>
      <c r="C11" s="421"/>
      <c r="D11" s="421"/>
      <c r="E11" s="421"/>
      <c r="F11" s="421"/>
      <c r="G11" s="421"/>
      <c r="H11" s="421"/>
      <c r="I11" s="164" t="s">
        <v>1989</v>
      </c>
      <c r="J11" s="164" t="s">
        <v>934</v>
      </c>
    </row>
    <row r="12" spans="1:10" ht="21" x14ac:dyDescent="0.2">
      <c r="A12" s="167">
        <v>1</v>
      </c>
      <c r="B12" s="424"/>
      <c r="C12" s="424"/>
      <c r="D12" s="424"/>
      <c r="E12" s="424"/>
      <c r="F12" s="424"/>
      <c r="G12" s="166"/>
      <c r="H12" s="166"/>
      <c r="I12" s="166"/>
      <c r="J12" s="165"/>
    </row>
    <row r="13" spans="1:10" ht="21" x14ac:dyDescent="0.2">
      <c r="A13" s="168">
        <v>2</v>
      </c>
      <c r="B13" s="422"/>
      <c r="C13" s="422"/>
      <c r="D13" s="422"/>
      <c r="E13" s="422"/>
      <c r="F13" s="422"/>
      <c r="G13" s="34"/>
      <c r="H13" s="34"/>
      <c r="I13" s="34"/>
      <c r="J13" s="114"/>
    </row>
    <row r="14" spans="1:10" ht="21" x14ac:dyDescent="0.2">
      <c r="A14" s="168" t="s">
        <v>1993</v>
      </c>
      <c r="B14" s="422"/>
      <c r="C14" s="422"/>
      <c r="D14" s="422"/>
      <c r="E14" s="422"/>
      <c r="F14" s="422"/>
      <c r="G14" s="34"/>
      <c r="H14" s="34"/>
      <c r="I14" s="34"/>
      <c r="J14" s="114"/>
    </row>
    <row r="15" spans="1:10" ht="21" x14ac:dyDescent="0.2">
      <c r="A15" s="168" t="s">
        <v>1993</v>
      </c>
      <c r="B15" s="422"/>
      <c r="C15" s="422"/>
      <c r="D15" s="422"/>
      <c r="E15" s="422"/>
      <c r="F15" s="422"/>
      <c r="G15" s="34"/>
      <c r="H15" s="34"/>
      <c r="I15" s="34"/>
      <c r="J15" s="114"/>
    </row>
    <row r="16" spans="1:10" ht="21" x14ac:dyDescent="0.2">
      <c r="A16" s="168" t="s">
        <v>1993</v>
      </c>
      <c r="B16" s="422"/>
      <c r="C16" s="422"/>
      <c r="D16" s="422"/>
      <c r="E16" s="422"/>
      <c r="F16" s="422"/>
      <c r="G16" s="34"/>
      <c r="H16" s="34"/>
      <c r="I16" s="34"/>
      <c r="J16" s="114"/>
    </row>
    <row r="17" spans="1:10" ht="21" x14ac:dyDescent="0.2">
      <c r="A17" s="114"/>
      <c r="B17" s="422"/>
      <c r="C17" s="422"/>
      <c r="D17" s="422"/>
      <c r="E17" s="422"/>
      <c r="F17" s="422"/>
      <c r="G17" s="34"/>
      <c r="H17" s="34"/>
      <c r="I17" s="34"/>
      <c r="J17" s="114"/>
    </row>
    <row r="18" spans="1:10" ht="21" x14ac:dyDescent="0.2">
      <c r="A18" s="114"/>
      <c r="B18" s="422"/>
      <c r="C18" s="422"/>
      <c r="D18" s="422"/>
      <c r="E18" s="422"/>
      <c r="F18" s="422"/>
      <c r="G18" s="34"/>
      <c r="H18" s="34"/>
      <c r="I18" s="34"/>
      <c r="J18" s="114"/>
    </row>
    <row r="19" spans="1:10" ht="21" x14ac:dyDescent="0.2">
      <c r="A19" s="114"/>
      <c r="B19" s="422"/>
      <c r="C19" s="422"/>
      <c r="D19" s="422"/>
      <c r="E19" s="422"/>
      <c r="F19" s="422"/>
      <c r="G19" s="34"/>
      <c r="H19" s="34"/>
      <c r="I19" s="34"/>
      <c r="J19" s="114"/>
    </row>
    <row r="20" spans="1:10" ht="21" x14ac:dyDescent="0.2">
      <c r="A20" s="114"/>
      <c r="B20" s="422"/>
      <c r="C20" s="422"/>
      <c r="D20" s="422"/>
      <c r="E20" s="422"/>
      <c r="F20" s="422"/>
      <c r="G20" s="34"/>
      <c r="H20" s="34"/>
      <c r="I20" s="34"/>
      <c r="J20" s="114"/>
    </row>
    <row r="21" spans="1:10" ht="21" x14ac:dyDescent="0.2">
      <c r="A21" s="114"/>
      <c r="B21" s="422"/>
      <c r="C21" s="422"/>
      <c r="D21" s="422"/>
      <c r="E21" s="422"/>
      <c r="F21" s="422"/>
      <c r="G21" s="34"/>
      <c r="H21" s="34"/>
      <c r="I21" s="34"/>
      <c r="J21" s="114"/>
    </row>
    <row r="22" spans="1:10" ht="21" x14ac:dyDescent="0.2">
      <c r="A22" s="114"/>
      <c r="B22" s="422"/>
      <c r="C22" s="422"/>
      <c r="D22" s="422"/>
      <c r="E22" s="422"/>
      <c r="F22" s="422"/>
      <c r="G22" s="34"/>
      <c r="H22" s="34"/>
      <c r="I22" s="34"/>
      <c r="J22" s="114"/>
    </row>
    <row r="23" spans="1:10" ht="21" x14ac:dyDescent="0.2">
      <c r="A23" s="114"/>
      <c r="B23" s="422"/>
      <c r="C23" s="422"/>
      <c r="D23" s="422"/>
      <c r="E23" s="422"/>
      <c r="F23" s="422"/>
      <c r="G23" s="34"/>
      <c r="H23" s="34"/>
      <c r="I23" s="34"/>
      <c r="J23" s="114"/>
    </row>
    <row r="24" spans="1:10" ht="21" x14ac:dyDescent="0.2">
      <c r="A24" s="114"/>
      <c r="B24" s="422"/>
      <c r="C24" s="422"/>
      <c r="D24" s="422"/>
      <c r="E24" s="422"/>
      <c r="F24" s="422"/>
      <c r="G24" s="34"/>
      <c r="H24" s="34"/>
      <c r="I24" s="34"/>
      <c r="J24" s="114"/>
    </row>
    <row r="25" spans="1:10" ht="21" x14ac:dyDescent="0.2">
      <c r="A25" s="114"/>
      <c r="B25" s="422"/>
      <c r="C25" s="422"/>
      <c r="D25" s="422"/>
      <c r="E25" s="422"/>
      <c r="F25" s="422"/>
      <c r="G25" s="34"/>
      <c r="H25" s="34"/>
      <c r="I25" s="34"/>
      <c r="J25" s="114"/>
    </row>
    <row r="26" spans="1:10" ht="21" x14ac:dyDescent="0.2">
      <c r="A26" s="114"/>
      <c r="B26" s="422"/>
      <c r="C26" s="422"/>
      <c r="D26" s="422"/>
      <c r="E26" s="422"/>
      <c r="F26" s="422"/>
      <c r="G26" s="34"/>
      <c r="H26" s="34"/>
      <c r="I26" s="34"/>
      <c r="J26" s="114"/>
    </row>
    <row r="27" spans="1:10" ht="21" x14ac:dyDescent="0.2">
      <c r="A27" s="114"/>
      <c r="B27" s="422"/>
      <c r="C27" s="422"/>
      <c r="D27" s="422"/>
      <c r="E27" s="422"/>
      <c r="F27" s="422"/>
      <c r="G27" s="34"/>
      <c r="H27" s="34"/>
      <c r="I27" s="34"/>
      <c r="J27" s="114"/>
    </row>
    <row r="28" spans="1:10" ht="21" x14ac:dyDescent="0.2">
      <c r="A28" s="114"/>
      <c r="B28" s="422"/>
      <c r="C28" s="422"/>
      <c r="D28" s="422"/>
      <c r="E28" s="422"/>
      <c r="F28" s="422"/>
      <c r="G28" s="34"/>
      <c r="H28" s="34"/>
      <c r="I28" s="34"/>
      <c r="J28" s="114"/>
    </row>
    <row r="29" spans="1:10" ht="21" customHeight="1" x14ac:dyDescent="0.2">
      <c r="A29" s="114"/>
      <c r="B29" s="421" t="s">
        <v>1990</v>
      </c>
      <c r="C29" s="421"/>
      <c r="D29" s="421"/>
      <c r="E29" s="421"/>
      <c r="F29" s="421"/>
      <c r="G29" s="421"/>
      <c r="H29" s="421"/>
      <c r="I29" s="421"/>
      <c r="J29" s="114"/>
    </row>
    <row r="30" spans="1:10" ht="21" customHeight="1" x14ac:dyDescent="0.2">
      <c r="A30" s="34"/>
      <c r="B30" s="417" t="s">
        <v>1992</v>
      </c>
      <c r="C30" s="417"/>
      <c r="D30" s="417"/>
      <c r="E30" s="417"/>
      <c r="F30" s="417"/>
      <c r="G30" s="164" t="s">
        <v>1911</v>
      </c>
      <c r="H30" s="164">
        <v>16.600000000000001</v>
      </c>
      <c r="I30" s="164"/>
      <c r="J30" s="114"/>
    </row>
    <row r="31" spans="1:10" ht="21" customHeight="1" x14ac:dyDescent="0.2">
      <c r="A31" s="34"/>
      <c r="B31" s="421" t="s">
        <v>1991</v>
      </c>
      <c r="C31" s="421"/>
      <c r="D31" s="421"/>
      <c r="E31" s="421"/>
      <c r="F31" s="421"/>
      <c r="G31" s="421"/>
      <c r="H31" s="421"/>
      <c r="I31" s="421"/>
      <c r="J31" s="114"/>
    </row>
    <row r="32" spans="1:10" ht="35.25" customHeight="1" x14ac:dyDescent="0.2">
      <c r="A32" s="417" t="s">
        <v>1994</v>
      </c>
      <c r="B32" s="417"/>
      <c r="C32" s="417"/>
      <c r="D32" s="417"/>
      <c r="E32" s="417"/>
      <c r="F32" s="417"/>
      <c r="G32" s="417"/>
      <c r="H32" s="417"/>
      <c r="I32" s="417"/>
      <c r="J32" s="417"/>
    </row>
    <row r="33" spans="1:10" ht="30.75" customHeight="1" x14ac:dyDescent="0.2">
      <c r="A33" s="417" t="s">
        <v>1995</v>
      </c>
      <c r="B33" s="417"/>
      <c r="C33" s="417"/>
      <c r="D33" s="417"/>
      <c r="E33" s="417"/>
      <c r="F33" s="417"/>
      <c r="G33" s="417"/>
      <c r="H33" s="417"/>
      <c r="I33" s="417"/>
      <c r="J33" s="417"/>
    </row>
    <row r="34" spans="1:10" ht="31.5" customHeight="1" x14ac:dyDescent="0.2">
      <c r="A34" s="417" t="s">
        <v>2038</v>
      </c>
      <c r="B34" s="417"/>
      <c r="C34" s="417"/>
      <c r="D34" s="417"/>
      <c r="E34" s="417"/>
      <c r="F34" s="417"/>
      <c r="G34" s="417"/>
      <c r="H34" s="417"/>
      <c r="I34" s="417"/>
      <c r="J34" s="417"/>
    </row>
    <row r="35" spans="1:10" ht="33" customHeight="1" x14ac:dyDescent="0.2">
      <c r="A35" s="417" t="s">
        <v>2039</v>
      </c>
      <c r="B35" s="417"/>
      <c r="C35" s="417"/>
      <c r="D35" s="417"/>
      <c r="E35" s="417"/>
      <c r="F35" s="417"/>
      <c r="G35" s="417"/>
      <c r="H35" s="417"/>
      <c r="I35" s="417"/>
      <c r="J35" s="417"/>
    </row>
  </sheetData>
  <mergeCells count="41">
    <mergeCell ref="A34:J34"/>
    <mergeCell ref="A1:J1"/>
    <mergeCell ref="G3:H3"/>
    <mergeCell ref="A3:F3"/>
    <mergeCell ref="A33:J33"/>
    <mergeCell ref="B12:F12"/>
    <mergeCell ref="B13:F13"/>
    <mergeCell ref="B14:F14"/>
    <mergeCell ref="B15:F15"/>
    <mergeCell ref="A4:G4"/>
    <mergeCell ref="A6:J6"/>
    <mergeCell ref="A7:J7"/>
    <mergeCell ref="A9:J9"/>
    <mergeCell ref="H4:J4"/>
    <mergeCell ref="A5:J5"/>
    <mergeCell ref="B22:F22"/>
    <mergeCell ref="B23:F23"/>
    <mergeCell ref="B24:F24"/>
    <mergeCell ref="A8:J8"/>
    <mergeCell ref="B25:F25"/>
    <mergeCell ref="B16:F16"/>
    <mergeCell ref="B17:F17"/>
    <mergeCell ref="B18:F18"/>
    <mergeCell ref="B19:F19"/>
    <mergeCell ref="B20:F20"/>
    <mergeCell ref="A35:J35"/>
    <mergeCell ref="I2:J2"/>
    <mergeCell ref="A2:H2"/>
    <mergeCell ref="B31:I31"/>
    <mergeCell ref="A32:J32"/>
    <mergeCell ref="A10:A11"/>
    <mergeCell ref="B29:I29"/>
    <mergeCell ref="B30:F30"/>
    <mergeCell ref="B26:F26"/>
    <mergeCell ref="B27:F27"/>
    <mergeCell ref="B28:F28"/>
    <mergeCell ref="I10:J10"/>
    <mergeCell ref="B10:F11"/>
    <mergeCell ref="G10:G11"/>
    <mergeCell ref="H10:H11"/>
    <mergeCell ref="B21:F21"/>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opLeftCell="A10" zoomScale="130" zoomScaleNormal="130" workbookViewId="0">
      <selection activeCell="B2" sqref="B2:H17"/>
    </sheetView>
  </sheetViews>
  <sheetFormatPr defaultRowHeight="12.75" x14ac:dyDescent="0.2"/>
  <cols>
    <col min="1" max="1" width="6.83203125" customWidth="1"/>
    <col min="2" max="2" width="5.6640625" customWidth="1"/>
    <col min="3" max="3" width="22.83203125" customWidth="1"/>
    <col min="4" max="5" width="9.33203125" style="146"/>
    <col min="6" max="6" width="9.83203125" customWidth="1"/>
    <col min="7" max="7" width="9.33203125" style="146"/>
    <col min="8" max="8" width="8.1640625" customWidth="1"/>
    <col min="9" max="9" width="10.83203125" customWidth="1"/>
    <col min="10" max="10" width="14.5" customWidth="1"/>
  </cols>
  <sheetData>
    <row r="1" spans="1:10" ht="19.5" customHeight="1" x14ac:dyDescent="0.2">
      <c r="A1" s="284" t="s">
        <v>2028</v>
      </c>
      <c r="B1" s="284"/>
      <c r="C1" s="284"/>
      <c r="D1" s="284"/>
      <c r="E1" s="284"/>
      <c r="F1" s="284"/>
      <c r="G1" s="284"/>
      <c r="H1" s="284"/>
      <c r="I1" s="284"/>
      <c r="J1" s="284"/>
    </row>
    <row r="2" spans="1:10" ht="44.25" customHeight="1" x14ac:dyDescent="0.2">
      <c r="A2" s="278" t="s">
        <v>2022</v>
      </c>
      <c r="B2" s="278" t="s">
        <v>0</v>
      </c>
      <c r="C2" s="278" t="s">
        <v>928</v>
      </c>
      <c r="D2" s="278" t="s">
        <v>2009</v>
      </c>
      <c r="E2" s="278" t="s">
        <v>2010</v>
      </c>
      <c r="F2" s="279" t="s">
        <v>2011</v>
      </c>
      <c r="G2" s="278" t="s">
        <v>2029</v>
      </c>
      <c r="H2" s="278" t="s">
        <v>2037</v>
      </c>
      <c r="I2" s="278" t="s">
        <v>2025</v>
      </c>
      <c r="J2" s="278"/>
    </row>
    <row r="3" spans="1:10" ht="37.5" customHeight="1" x14ac:dyDescent="0.2">
      <c r="A3" s="278"/>
      <c r="B3" s="278"/>
      <c r="C3" s="278"/>
      <c r="D3" s="278"/>
      <c r="E3" s="278"/>
      <c r="F3" s="279"/>
      <c r="G3" s="278"/>
      <c r="H3" s="278"/>
      <c r="I3" s="177" t="s">
        <v>2030</v>
      </c>
      <c r="J3" s="177" t="s">
        <v>2024</v>
      </c>
    </row>
    <row r="4" spans="1:10" ht="42.75" customHeight="1" x14ac:dyDescent="0.2">
      <c r="A4" s="286">
        <v>1</v>
      </c>
      <c r="B4" s="178" t="s">
        <v>1931</v>
      </c>
      <c r="C4" s="187" t="s">
        <v>2023</v>
      </c>
      <c r="D4" s="179"/>
      <c r="E4" s="180"/>
      <c r="F4" s="179">
        <v>1627</v>
      </c>
      <c r="G4" s="179"/>
      <c r="H4" s="181"/>
      <c r="I4" s="188"/>
      <c r="J4" s="181"/>
    </row>
    <row r="5" spans="1:10" ht="36" customHeight="1" x14ac:dyDescent="0.2">
      <c r="A5" s="286"/>
      <c r="B5" s="179" t="s">
        <v>101</v>
      </c>
      <c r="C5" s="191" t="s">
        <v>1920</v>
      </c>
      <c r="D5" s="179" t="s">
        <v>2012</v>
      </c>
      <c r="E5" s="179" t="str">
        <f>'1.1 Engenheiro Eletricista'!E14</f>
        <v>2143-15</v>
      </c>
      <c r="F5" s="177"/>
      <c r="G5" s="194">
        <v>2</v>
      </c>
      <c r="H5" s="179">
        <v>1</v>
      </c>
      <c r="I5" s="189">
        <f>'Resumo Geral (MO+Mat.)'!E4</f>
        <v>22412.872777244724</v>
      </c>
      <c r="J5" s="189">
        <f>G5*I5</f>
        <v>44825.745554489447</v>
      </c>
    </row>
    <row r="6" spans="1:10" ht="48" customHeight="1" x14ac:dyDescent="0.2">
      <c r="A6" s="286"/>
      <c r="B6" s="179" t="s">
        <v>103</v>
      </c>
      <c r="C6" s="191" t="s">
        <v>1921</v>
      </c>
      <c r="D6" s="179" t="s">
        <v>2012</v>
      </c>
      <c r="E6" s="179" t="str">
        <f>'1.2 Encarregado'!E14</f>
        <v>3131-15</v>
      </c>
      <c r="F6" s="177"/>
      <c r="G6" s="194">
        <v>1</v>
      </c>
      <c r="H6" s="179">
        <v>1</v>
      </c>
      <c r="I6" s="189">
        <f>'Resumo Geral (MO+Mat.)'!E5</f>
        <v>9395.9810798008311</v>
      </c>
      <c r="J6" s="189">
        <f t="shared" ref="J6:J16" si="0">G6*I6</f>
        <v>9395.9810798008311</v>
      </c>
    </row>
    <row r="7" spans="1:10" ht="42.75" customHeight="1" x14ac:dyDescent="0.2">
      <c r="A7" s="286"/>
      <c r="B7" s="179" t="s">
        <v>105</v>
      </c>
      <c r="C7" s="191" t="s">
        <v>1922</v>
      </c>
      <c r="D7" s="179" t="s">
        <v>2012</v>
      </c>
      <c r="E7" s="179" t="str">
        <f>'1.3 Bombeiro'!E14</f>
        <v>7241-10</v>
      </c>
      <c r="F7" s="177"/>
      <c r="G7" s="195">
        <v>2</v>
      </c>
      <c r="H7" s="179">
        <v>1</v>
      </c>
      <c r="I7" s="189">
        <f>'Resumo Geral (MO+Mat.)'!E6</f>
        <v>8287.3501521143353</v>
      </c>
      <c r="J7" s="189">
        <f t="shared" si="0"/>
        <v>16574.700304228671</v>
      </c>
    </row>
    <row r="8" spans="1:10" ht="31.5" customHeight="1" x14ac:dyDescent="0.2">
      <c r="A8" s="286"/>
      <c r="B8" s="179" t="s">
        <v>106</v>
      </c>
      <c r="C8" s="191" t="s">
        <v>1923</v>
      </c>
      <c r="D8" s="179" t="s">
        <v>2012</v>
      </c>
      <c r="E8" s="179" t="str">
        <f>'1.4 Marceneiro'!E14</f>
        <v>7711-05</v>
      </c>
      <c r="F8" s="177"/>
      <c r="G8" s="196">
        <v>3</v>
      </c>
      <c r="H8" s="179"/>
      <c r="I8" s="189">
        <f>'Resumo Geral (MO+Mat.)'!E7</f>
        <v>6475.2205275451361</v>
      </c>
      <c r="J8" s="189">
        <f t="shared" si="0"/>
        <v>19425.66158263541</v>
      </c>
    </row>
    <row r="9" spans="1:10" ht="41.25" customHeight="1" x14ac:dyDescent="0.2">
      <c r="A9" s="286"/>
      <c r="B9" s="179" t="s">
        <v>107</v>
      </c>
      <c r="C9" s="191" t="s">
        <v>1924</v>
      </c>
      <c r="D9" s="179" t="s">
        <v>2012</v>
      </c>
      <c r="E9" s="179" t="str">
        <f>'1.5 Ajudante'!E14</f>
        <v>5143-20</v>
      </c>
      <c r="F9" s="177"/>
      <c r="G9" s="196">
        <v>4</v>
      </c>
      <c r="H9" s="179">
        <v>1</v>
      </c>
      <c r="I9" s="189">
        <f>'Resumo Geral (MO+Mat.)'!E8</f>
        <v>5005.8607312723152</v>
      </c>
      <c r="J9" s="189">
        <f t="shared" si="0"/>
        <v>20023.442925089261</v>
      </c>
    </row>
    <row r="10" spans="1:10" ht="32.25" customHeight="1" x14ac:dyDescent="0.2">
      <c r="A10" s="286"/>
      <c r="B10" s="179" t="s">
        <v>108</v>
      </c>
      <c r="C10" s="192" t="s">
        <v>1925</v>
      </c>
      <c r="D10" s="179" t="s">
        <v>2012</v>
      </c>
      <c r="E10" s="179" t="str">
        <f>'1.6 Téc em Áudio '!E14</f>
        <v>3131-05</v>
      </c>
      <c r="F10" s="177"/>
      <c r="G10" s="197">
        <v>2</v>
      </c>
      <c r="H10" s="179">
        <v>1</v>
      </c>
      <c r="I10" s="189">
        <f>'Resumo Geral (MO+Mat.)'!E9</f>
        <v>7776.3438660274069</v>
      </c>
      <c r="J10" s="189">
        <f t="shared" si="0"/>
        <v>15552.687732054814</v>
      </c>
    </row>
    <row r="11" spans="1:10" ht="46.5" customHeight="1" x14ac:dyDescent="0.2">
      <c r="A11" s="286"/>
      <c r="B11" s="179" t="s">
        <v>109</v>
      </c>
      <c r="C11" s="192" t="s">
        <v>1926</v>
      </c>
      <c r="D11" s="179" t="s">
        <v>2012</v>
      </c>
      <c r="E11" s="179" t="str">
        <f>'1.7 Técnico Eletromecânico '!E14</f>
        <v>3003-05</v>
      </c>
      <c r="F11" s="177"/>
      <c r="G11" s="197">
        <v>1</v>
      </c>
      <c r="H11" s="179">
        <v>1</v>
      </c>
      <c r="I11" s="189">
        <f>'Resumo Geral (MO+Mat.)'!E10</f>
        <v>7422.0498900775219</v>
      </c>
      <c r="J11" s="189">
        <f t="shared" si="0"/>
        <v>7422.0498900775219</v>
      </c>
    </row>
    <row r="12" spans="1:10" ht="67.5" customHeight="1" x14ac:dyDescent="0.2">
      <c r="A12" s="286"/>
      <c r="B12" s="179" t="s">
        <v>110</v>
      </c>
      <c r="C12" s="191" t="s">
        <v>1927</v>
      </c>
      <c r="D12" s="179" t="s">
        <v>2012</v>
      </c>
      <c r="E12" s="179" t="str">
        <f>'1.8 Eletricista'!E14</f>
        <v>7321-05</v>
      </c>
      <c r="F12" s="177"/>
      <c r="G12" s="197">
        <v>3</v>
      </c>
      <c r="H12" s="179">
        <v>1</v>
      </c>
      <c r="I12" s="189">
        <f>'Resumo Geral (MO+Mat.)'!E11</f>
        <v>7487.5426927414956</v>
      </c>
      <c r="J12" s="189">
        <f t="shared" si="0"/>
        <v>22462.628078224487</v>
      </c>
    </row>
    <row r="13" spans="1:10" ht="30.75" customHeight="1" x14ac:dyDescent="0.2">
      <c r="A13" s="286"/>
      <c r="B13" s="179" t="s">
        <v>111</v>
      </c>
      <c r="C13" s="191" t="s">
        <v>895</v>
      </c>
      <c r="D13" s="179" t="s">
        <v>2012</v>
      </c>
      <c r="E13" s="179" t="str">
        <f>'1.9 Eletricista Plant.Diu12x36'!E14</f>
        <v>7321-05</v>
      </c>
      <c r="F13" s="177"/>
      <c r="G13" s="197">
        <v>2</v>
      </c>
      <c r="H13" s="179">
        <v>1</v>
      </c>
      <c r="I13" s="189">
        <f>'Resumo Geral (MO+Mat.)'!E12</f>
        <v>7055.0612152579652</v>
      </c>
      <c r="J13" s="189">
        <f t="shared" si="0"/>
        <v>14110.12243051593</v>
      </c>
    </row>
    <row r="14" spans="1:10" ht="33.75" customHeight="1" x14ac:dyDescent="0.2">
      <c r="A14" s="286"/>
      <c r="B14" s="179" t="s">
        <v>112</v>
      </c>
      <c r="C14" s="191" t="s">
        <v>896</v>
      </c>
      <c r="D14" s="179" t="s">
        <v>2012</v>
      </c>
      <c r="E14" s="179" t="str">
        <f>E13</f>
        <v>7321-05</v>
      </c>
      <c r="F14" s="177"/>
      <c r="G14" s="197">
        <v>2</v>
      </c>
      <c r="H14" s="179">
        <v>1</v>
      </c>
      <c r="I14" s="189">
        <f>'Resumo Geral (MO+Mat.)'!E13</f>
        <v>7486.9838006096625</v>
      </c>
      <c r="J14" s="189">
        <f t="shared" si="0"/>
        <v>14973.967601219325</v>
      </c>
    </row>
    <row r="15" spans="1:10" ht="39.75" customHeight="1" x14ac:dyDescent="0.2">
      <c r="A15" s="286"/>
      <c r="B15" s="179" t="s">
        <v>113</v>
      </c>
      <c r="C15" s="191" t="s">
        <v>894</v>
      </c>
      <c r="D15" s="179" t="s">
        <v>2012</v>
      </c>
      <c r="E15" s="179" t="str">
        <f>'1.11 Ajud.Elet.Pla.Not 12x36'!E14</f>
        <v>5143-10</v>
      </c>
      <c r="F15" s="177"/>
      <c r="G15" s="197">
        <v>2</v>
      </c>
      <c r="H15" s="179">
        <v>1</v>
      </c>
      <c r="I15" s="189">
        <f>'Resumo Geral (MO+Mat.)'!E14</f>
        <v>5014.5740744759905</v>
      </c>
      <c r="J15" s="189">
        <f t="shared" si="0"/>
        <v>10029.148148951981</v>
      </c>
    </row>
    <row r="16" spans="1:10" ht="43.5" customHeight="1" x14ac:dyDescent="0.2">
      <c r="A16" s="286"/>
      <c r="B16" s="179" t="s">
        <v>114</v>
      </c>
      <c r="C16" s="193" t="s">
        <v>900</v>
      </c>
      <c r="D16" s="179" t="s">
        <v>2012</v>
      </c>
      <c r="E16" s="202" t="str">
        <f>'1.12 Assistente Administrativo'!E14</f>
        <v xml:space="preserve"> 
4110-10</v>
      </c>
      <c r="F16" s="201"/>
      <c r="G16" s="198">
        <v>1</v>
      </c>
      <c r="H16" s="179">
        <v>1</v>
      </c>
      <c r="I16" s="189">
        <f>'Resumo Geral (MO+Mat.)'!E15</f>
        <v>6184.1804585284472</v>
      </c>
      <c r="J16" s="189">
        <f t="shared" si="0"/>
        <v>6184.1804585284472</v>
      </c>
    </row>
    <row r="17" spans="1:10" x14ac:dyDescent="0.2">
      <c r="A17" s="286"/>
      <c r="B17" s="34"/>
      <c r="C17" s="278" t="s">
        <v>1975</v>
      </c>
      <c r="D17" s="278"/>
      <c r="E17" s="278"/>
      <c r="F17" s="278"/>
      <c r="G17" s="177">
        <f>SUM(G5:G16)</f>
        <v>25</v>
      </c>
      <c r="H17" s="177"/>
      <c r="I17" s="190"/>
      <c r="J17" s="177"/>
    </row>
    <row r="18" spans="1:10" x14ac:dyDescent="0.2">
      <c r="A18" s="286"/>
      <c r="B18" s="177"/>
      <c r="C18" s="282" t="s">
        <v>2033</v>
      </c>
      <c r="D18" s="282"/>
      <c r="E18" s="282"/>
      <c r="F18" s="282"/>
      <c r="G18" s="282"/>
      <c r="H18" s="282"/>
      <c r="I18" s="182"/>
      <c r="J18" s="183">
        <f>SUM(J5:J16)</f>
        <v>200980.31578581617</v>
      </c>
    </row>
    <row r="19" spans="1:10" x14ac:dyDescent="0.2">
      <c r="A19" s="286"/>
      <c r="B19" s="177"/>
      <c r="C19" s="282" t="s">
        <v>2026</v>
      </c>
      <c r="D19" s="282"/>
      <c r="E19" s="282"/>
      <c r="F19" s="282"/>
      <c r="G19" s="282"/>
      <c r="H19" s="282"/>
      <c r="I19" s="182"/>
      <c r="J19" s="183">
        <f>J18*12</f>
        <v>2411763.7894297941</v>
      </c>
    </row>
    <row r="20" spans="1:10" x14ac:dyDescent="0.2">
      <c r="A20" s="286"/>
      <c r="B20" s="283" t="s">
        <v>0</v>
      </c>
      <c r="C20" s="278" t="s">
        <v>2013</v>
      </c>
      <c r="D20" s="278"/>
      <c r="E20" s="278"/>
      <c r="F20" s="279" t="s">
        <v>2014</v>
      </c>
      <c r="G20" s="278" t="s">
        <v>2015</v>
      </c>
      <c r="H20" s="278" t="s">
        <v>2016</v>
      </c>
      <c r="I20" s="278" t="s">
        <v>2031</v>
      </c>
      <c r="J20" s="278"/>
    </row>
    <row r="21" spans="1:10" x14ac:dyDescent="0.2">
      <c r="A21" s="286"/>
      <c r="B21" s="283"/>
      <c r="C21" s="278"/>
      <c r="D21" s="278"/>
      <c r="E21" s="278"/>
      <c r="F21" s="279"/>
      <c r="G21" s="278"/>
      <c r="H21" s="278"/>
      <c r="I21" s="278"/>
      <c r="J21" s="278"/>
    </row>
    <row r="22" spans="1:10" ht="30.75" customHeight="1" x14ac:dyDescent="0.2">
      <c r="A22" s="286"/>
      <c r="B22" s="283"/>
      <c r="C22" s="278"/>
      <c r="D22" s="278"/>
      <c r="E22" s="278"/>
      <c r="F22" s="279"/>
      <c r="G22" s="278"/>
      <c r="H22" s="278"/>
      <c r="I22" s="177" t="s">
        <v>2017</v>
      </c>
      <c r="J22" s="177" t="s">
        <v>2032</v>
      </c>
    </row>
    <row r="23" spans="1:10" ht="42" customHeight="1" x14ac:dyDescent="0.2">
      <c r="A23" s="286"/>
      <c r="B23" s="184" t="s">
        <v>115</v>
      </c>
      <c r="C23" s="280" t="s">
        <v>2027</v>
      </c>
      <c r="D23" s="280"/>
      <c r="E23" s="280"/>
      <c r="F23" s="177"/>
      <c r="G23" s="177"/>
      <c r="H23" s="179"/>
      <c r="I23" s="185"/>
      <c r="J23" s="186"/>
    </row>
    <row r="24" spans="1:10" ht="23.25" customHeight="1" x14ac:dyDescent="0.2">
      <c r="A24" s="286"/>
      <c r="B24" s="179"/>
      <c r="C24" s="281" t="s">
        <v>2019</v>
      </c>
      <c r="D24" s="281"/>
      <c r="E24" s="281"/>
      <c r="F24" s="177" t="s">
        <v>2018</v>
      </c>
      <c r="G24" s="179" t="s">
        <v>2020</v>
      </c>
      <c r="H24" s="179">
        <v>1</v>
      </c>
      <c r="I24" s="183">
        <f>'Resumo Geral (MO+Mat.)'!D42</f>
        <v>40378.003442149995</v>
      </c>
      <c r="J24" s="199"/>
    </row>
    <row r="25" spans="1:10" ht="19.5" customHeight="1" x14ac:dyDescent="0.2">
      <c r="A25" s="286"/>
      <c r="B25" s="179"/>
      <c r="C25" s="287" t="s">
        <v>2021</v>
      </c>
      <c r="D25" s="287"/>
      <c r="E25" s="287"/>
      <c r="F25" s="287"/>
      <c r="G25" s="287"/>
      <c r="H25" s="287"/>
      <c r="I25" s="287"/>
      <c r="J25" s="199">
        <f>I24*12</f>
        <v>484536.04130579997</v>
      </c>
    </row>
    <row r="26" spans="1:10" x14ac:dyDescent="0.2">
      <c r="A26" s="286"/>
      <c r="B26" s="278"/>
      <c r="C26" s="278"/>
      <c r="D26" s="278"/>
      <c r="E26" s="278"/>
      <c r="F26" s="278"/>
      <c r="G26" s="278"/>
      <c r="H26" s="278"/>
      <c r="I26" s="278"/>
      <c r="J26" s="278"/>
    </row>
    <row r="27" spans="1:10" ht="18.75" customHeight="1" x14ac:dyDescent="0.2">
      <c r="A27" s="286"/>
      <c r="B27" s="285" t="s">
        <v>2034</v>
      </c>
      <c r="C27" s="285"/>
      <c r="D27" s="285"/>
      <c r="E27" s="285"/>
      <c r="F27" s="285"/>
      <c r="G27" s="285"/>
      <c r="H27" s="285"/>
      <c r="I27" s="285"/>
      <c r="J27" s="200">
        <f>J18+I24</f>
        <v>241358.31922796616</v>
      </c>
    </row>
    <row r="28" spans="1:10" ht="18" customHeight="1" x14ac:dyDescent="0.2">
      <c r="A28" s="286"/>
      <c r="B28" s="285" t="s">
        <v>2035</v>
      </c>
      <c r="C28" s="285"/>
      <c r="D28" s="285"/>
      <c r="E28" s="285"/>
      <c r="F28" s="285"/>
      <c r="G28" s="285"/>
      <c r="H28" s="285"/>
      <c r="I28" s="285"/>
      <c r="J28" s="200">
        <f>J27*12</f>
        <v>2896299.830735594</v>
      </c>
    </row>
    <row r="29" spans="1:10" ht="19.5" customHeight="1" x14ac:dyDescent="0.2">
      <c r="A29" s="286"/>
      <c r="B29" s="285" t="s">
        <v>2036</v>
      </c>
      <c r="C29" s="285"/>
      <c r="D29" s="285"/>
      <c r="E29" s="285"/>
      <c r="F29" s="285"/>
      <c r="G29" s="285"/>
      <c r="H29" s="285"/>
      <c r="I29" s="285"/>
      <c r="J29" s="200">
        <f>J28*3</f>
        <v>8688899.4922067821</v>
      </c>
    </row>
  </sheetData>
  <mergeCells count="27">
    <mergeCell ref="A1:J1"/>
    <mergeCell ref="C17:F17"/>
    <mergeCell ref="B29:I29"/>
    <mergeCell ref="A4:A29"/>
    <mergeCell ref="C25:I25"/>
    <mergeCell ref="B26:J26"/>
    <mergeCell ref="B27:I27"/>
    <mergeCell ref="B28:I28"/>
    <mergeCell ref="I2:J2"/>
    <mergeCell ref="C2:C3"/>
    <mergeCell ref="B2:B3"/>
    <mergeCell ref="A2:A3"/>
    <mergeCell ref="H2:H3"/>
    <mergeCell ref="H20:H22"/>
    <mergeCell ref="I20:J21"/>
    <mergeCell ref="C20:E22"/>
    <mergeCell ref="C24:E24"/>
    <mergeCell ref="C18:H18"/>
    <mergeCell ref="C19:H19"/>
    <mergeCell ref="B20:B22"/>
    <mergeCell ref="F20:F22"/>
    <mergeCell ref="G20:G22"/>
    <mergeCell ref="G2:G3"/>
    <mergeCell ref="F2:F3"/>
    <mergeCell ref="E2:E3"/>
    <mergeCell ref="D2:D3"/>
    <mergeCell ref="C23:E23"/>
  </mergeCells>
  <pageMargins left="0.39370078740157483" right="0.39370078740157483" top="0.78740157480314965" bottom="0.78740157480314965"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64"/>
  <sheetViews>
    <sheetView tabSelected="1" zoomScale="110" zoomScaleNormal="110" workbookViewId="0">
      <selection activeCell="B174" sqref="B174"/>
    </sheetView>
  </sheetViews>
  <sheetFormatPr defaultRowHeight="12.75" x14ac:dyDescent="0.2"/>
  <cols>
    <col min="1" max="1" width="7.33203125" customWidth="1"/>
    <col min="2" max="2" width="63.33203125" customWidth="1"/>
    <col min="3" max="8" width="12.83203125" customWidth="1"/>
  </cols>
  <sheetData>
    <row r="1" spans="1:8" ht="36.75" customHeight="1" x14ac:dyDescent="0.2">
      <c r="A1" s="434" t="s">
        <v>770</v>
      </c>
      <c r="B1" s="435"/>
      <c r="C1" s="435"/>
      <c r="D1" s="435"/>
      <c r="E1" s="435"/>
      <c r="F1" s="435"/>
      <c r="G1" s="435"/>
      <c r="H1" s="436"/>
    </row>
    <row r="2" spans="1:8" ht="26.25" customHeight="1" x14ac:dyDescent="0.2">
      <c r="A2" s="213" t="s">
        <v>0</v>
      </c>
      <c r="B2" s="214" t="s">
        <v>1</v>
      </c>
      <c r="C2" s="214" t="s">
        <v>129</v>
      </c>
      <c r="D2" s="214" t="s">
        <v>130</v>
      </c>
      <c r="E2" s="214" t="s">
        <v>131</v>
      </c>
      <c r="F2" s="214" t="s">
        <v>132</v>
      </c>
      <c r="G2" s="241" t="s">
        <v>133</v>
      </c>
      <c r="H2" s="242" t="s">
        <v>134</v>
      </c>
    </row>
    <row r="3" spans="1:8" ht="30" customHeight="1" x14ac:dyDescent="0.2">
      <c r="A3" s="240">
        <v>1</v>
      </c>
      <c r="B3" s="429" t="s">
        <v>141</v>
      </c>
      <c r="C3" s="429"/>
      <c r="D3" s="429"/>
      <c r="E3" s="429"/>
      <c r="F3" s="429"/>
      <c r="G3" s="429"/>
      <c r="H3" s="430"/>
    </row>
    <row r="4" spans="1:8" ht="45" x14ac:dyDescent="0.2">
      <c r="A4" s="215" t="s">
        <v>101</v>
      </c>
      <c r="B4" s="216" t="s">
        <v>2102</v>
      </c>
      <c r="C4" s="222" t="s">
        <v>135</v>
      </c>
      <c r="D4" s="223"/>
      <c r="E4" s="224"/>
      <c r="F4" s="223"/>
      <c r="G4" s="243"/>
      <c r="H4" s="244"/>
    </row>
    <row r="5" spans="1:8" ht="45" x14ac:dyDescent="0.2">
      <c r="A5" s="215" t="s">
        <v>103</v>
      </c>
      <c r="B5" s="216" t="s">
        <v>127</v>
      </c>
      <c r="C5" s="222" t="s">
        <v>135</v>
      </c>
      <c r="D5" s="223"/>
      <c r="E5" s="224"/>
      <c r="F5" s="223"/>
      <c r="G5" s="243"/>
      <c r="H5" s="244"/>
    </row>
    <row r="6" spans="1:8" ht="15" x14ac:dyDescent="0.2">
      <c r="A6" s="215" t="s">
        <v>105</v>
      </c>
      <c r="B6" s="216" t="s">
        <v>2103</v>
      </c>
      <c r="C6" s="222" t="s">
        <v>135</v>
      </c>
      <c r="D6" s="223"/>
      <c r="E6" s="224"/>
      <c r="F6" s="223"/>
      <c r="G6" s="243"/>
      <c r="H6" s="244"/>
    </row>
    <row r="7" spans="1:8" ht="30" x14ac:dyDescent="0.2">
      <c r="A7" s="215" t="s">
        <v>106</v>
      </c>
      <c r="B7" s="216" t="s">
        <v>2104</v>
      </c>
      <c r="C7" s="222" t="s">
        <v>135</v>
      </c>
      <c r="D7" s="223"/>
      <c r="E7" s="224"/>
      <c r="F7" s="223"/>
      <c r="G7" s="243"/>
      <c r="H7" s="244"/>
    </row>
    <row r="8" spans="1:8" ht="15" x14ac:dyDescent="0.2">
      <c r="A8" s="215" t="s">
        <v>107</v>
      </c>
      <c r="B8" s="216" t="s">
        <v>2105</v>
      </c>
      <c r="C8" s="222" t="s">
        <v>135</v>
      </c>
      <c r="D8" s="223"/>
      <c r="E8" s="224"/>
      <c r="F8" s="223"/>
      <c r="G8" s="243"/>
      <c r="H8" s="244"/>
    </row>
    <row r="9" spans="1:8" ht="45" x14ac:dyDescent="0.2">
      <c r="A9" s="215" t="s">
        <v>108</v>
      </c>
      <c r="B9" s="216" t="s">
        <v>2106</v>
      </c>
      <c r="C9" s="222" t="s">
        <v>135</v>
      </c>
      <c r="D9" s="223"/>
      <c r="E9" s="224"/>
      <c r="F9" s="223"/>
      <c r="G9" s="243"/>
      <c r="H9" s="244"/>
    </row>
    <row r="10" spans="1:8" ht="25.5" customHeight="1" x14ac:dyDescent="0.2">
      <c r="A10" s="215" t="s">
        <v>109</v>
      </c>
      <c r="B10" s="216" t="s">
        <v>2107</v>
      </c>
      <c r="C10" s="222"/>
      <c r="D10" s="223" t="s">
        <v>135</v>
      </c>
      <c r="E10" s="224"/>
      <c r="F10" s="223"/>
      <c r="G10" s="243"/>
      <c r="H10" s="244"/>
    </row>
    <row r="11" spans="1:8" ht="69" customHeight="1" x14ac:dyDescent="0.2">
      <c r="A11" s="215" t="s">
        <v>110</v>
      </c>
      <c r="B11" s="216" t="s">
        <v>2108</v>
      </c>
      <c r="C11" s="222"/>
      <c r="D11" s="245" t="s">
        <v>135</v>
      </c>
      <c r="E11" s="224"/>
      <c r="F11" s="223"/>
      <c r="G11" s="243"/>
      <c r="H11" s="244"/>
    </row>
    <row r="12" spans="1:8" ht="30" x14ac:dyDescent="0.2">
      <c r="A12" s="215" t="s">
        <v>111</v>
      </c>
      <c r="B12" s="216" t="s">
        <v>2109</v>
      </c>
      <c r="C12" s="222"/>
      <c r="D12" s="245" t="s">
        <v>135</v>
      </c>
      <c r="E12" s="224"/>
      <c r="F12" s="223"/>
      <c r="G12" s="243"/>
      <c r="H12" s="244"/>
    </row>
    <row r="13" spans="1:8" ht="30" x14ac:dyDescent="0.2">
      <c r="A13" s="215" t="s">
        <v>112</v>
      </c>
      <c r="B13" s="216" t="s">
        <v>2110</v>
      </c>
      <c r="C13" s="222"/>
      <c r="D13" s="245"/>
      <c r="E13" s="224" t="s">
        <v>135</v>
      </c>
      <c r="F13" s="223"/>
      <c r="G13" s="243"/>
      <c r="H13" s="244"/>
    </row>
    <row r="14" spans="1:8" ht="30" x14ac:dyDescent="0.2">
      <c r="A14" s="215" t="s">
        <v>113</v>
      </c>
      <c r="B14" s="216" t="s">
        <v>2111</v>
      </c>
      <c r="C14" s="222"/>
      <c r="D14" s="245"/>
      <c r="E14" s="224" t="s">
        <v>135</v>
      </c>
      <c r="F14" s="223"/>
      <c r="G14" s="243"/>
      <c r="H14" s="244"/>
    </row>
    <row r="15" spans="1:8" ht="15" x14ac:dyDescent="0.2">
      <c r="A15" s="215" t="s">
        <v>114</v>
      </c>
      <c r="B15" s="216" t="s">
        <v>2112</v>
      </c>
      <c r="C15" s="222"/>
      <c r="D15" s="245"/>
      <c r="E15" s="224" t="s">
        <v>135</v>
      </c>
      <c r="F15" s="223"/>
      <c r="G15" s="243"/>
      <c r="H15" s="244"/>
    </row>
    <row r="16" spans="1:8" ht="15" x14ac:dyDescent="0.2">
      <c r="A16" s="215" t="s">
        <v>115</v>
      </c>
      <c r="B16" s="216" t="s">
        <v>152</v>
      </c>
      <c r="C16" s="222"/>
      <c r="D16" s="245"/>
      <c r="E16" s="224" t="s">
        <v>135</v>
      </c>
      <c r="F16" s="223"/>
      <c r="G16" s="243"/>
      <c r="H16" s="244"/>
    </row>
    <row r="17" spans="1:8" ht="45" x14ac:dyDescent="0.2">
      <c r="A17" s="215" t="s">
        <v>116</v>
      </c>
      <c r="B17" s="216" t="s">
        <v>2113</v>
      </c>
      <c r="C17" s="222"/>
      <c r="D17" s="245"/>
      <c r="E17" s="224" t="s">
        <v>135</v>
      </c>
      <c r="F17" s="223"/>
      <c r="G17" s="243"/>
      <c r="H17" s="244"/>
    </row>
    <row r="18" spans="1:8" ht="30" x14ac:dyDescent="0.2">
      <c r="A18" s="215" t="s">
        <v>136</v>
      </c>
      <c r="B18" s="216" t="s">
        <v>2114</v>
      </c>
      <c r="C18" s="222"/>
      <c r="D18" s="245"/>
      <c r="E18" s="224" t="s">
        <v>135</v>
      </c>
      <c r="F18" s="223"/>
      <c r="G18" s="243"/>
      <c r="H18" s="244"/>
    </row>
    <row r="19" spans="1:8" ht="30" x14ac:dyDescent="0.2">
      <c r="A19" s="215" t="s">
        <v>137</v>
      </c>
      <c r="B19" s="216" t="s">
        <v>128</v>
      </c>
      <c r="C19" s="222"/>
      <c r="D19" s="245"/>
      <c r="E19" s="224"/>
      <c r="F19" s="223" t="s">
        <v>135</v>
      </c>
      <c r="G19" s="243"/>
      <c r="H19" s="244"/>
    </row>
    <row r="20" spans="1:8" ht="45" x14ac:dyDescent="0.2">
      <c r="A20" s="215" t="s">
        <v>138</v>
      </c>
      <c r="B20" s="216" t="s">
        <v>2115</v>
      </c>
      <c r="C20" s="222"/>
      <c r="D20" s="245"/>
      <c r="E20" s="224"/>
      <c r="F20" s="223" t="s">
        <v>135</v>
      </c>
      <c r="G20" s="243"/>
      <c r="H20" s="244"/>
    </row>
    <row r="21" spans="1:8" ht="30" x14ac:dyDescent="0.2">
      <c r="A21" s="215" t="s">
        <v>139</v>
      </c>
      <c r="B21" s="216" t="s">
        <v>2116</v>
      </c>
      <c r="C21" s="222"/>
      <c r="D21" s="245"/>
      <c r="E21" s="224"/>
      <c r="F21" s="223" t="s">
        <v>135</v>
      </c>
      <c r="G21" s="243"/>
      <c r="H21" s="244"/>
    </row>
    <row r="22" spans="1:8" ht="30" x14ac:dyDescent="0.2">
      <c r="A22" s="215" t="s">
        <v>140</v>
      </c>
      <c r="B22" s="216" t="s">
        <v>2117</v>
      </c>
      <c r="C22" s="222"/>
      <c r="D22" s="245"/>
      <c r="E22" s="224"/>
      <c r="F22" s="223"/>
      <c r="G22" s="223" t="s">
        <v>135</v>
      </c>
      <c r="H22" s="244"/>
    </row>
    <row r="23" spans="1:8" ht="29.25" customHeight="1" x14ac:dyDescent="0.2">
      <c r="A23" s="240">
        <v>2</v>
      </c>
      <c r="B23" s="426" t="s">
        <v>885</v>
      </c>
      <c r="C23" s="426"/>
      <c r="D23" s="426"/>
      <c r="E23" s="426"/>
      <c r="F23" s="426"/>
      <c r="G23" s="426"/>
      <c r="H23" s="427"/>
    </row>
    <row r="24" spans="1:8" ht="45" x14ac:dyDescent="0.2">
      <c r="A24" s="215" t="s">
        <v>104</v>
      </c>
      <c r="B24" s="216" t="s">
        <v>143</v>
      </c>
      <c r="C24" s="222" t="s">
        <v>142</v>
      </c>
      <c r="D24" s="245"/>
      <c r="E24" s="224"/>
      <c r="F24" s="223"/>
      <c r="G24" s="243"/>
      <c r="H24" s="244"/>
    </row>
    <row r="25" spans="1:8" ht="15" x14ac:dyDescent="0.2">
      <c r="A25" s="215" t="s">
        <v>102</v>
      </c>
      <c r="B25" s="216" t="s">
        <v>144</v>
      </c>
      <c r="C25" s="222"/>
      <c r="D25" s="245" t="s">
        <v>142</v>
      </c>
      <c r="E25" s="224"/>
      <c r="F25" s="223"/>
      <c r="G25" s="243"/>
      <c r="H25" s="244"/>
    </row>
    <row r="26" spans="1:8" ht="60" x14ac:dyDescent="0.2">
      <c r="A26" s="215" t="s">
        <v>117</v>
      </c>
      <c r="B26" s="216" t="s">
        <v>145</v>
      </c>
      <c r="C26" s="222"/>
      <c r="D26" s="245" t="s">
        <v>142</v>
      </c>
      <c r="E26" s="224"/>
      <c r="F26" s="223"/>
      <c r="G26" s="243"/>
      <c r="H26" s="244"/>
    </row>
    <row r="27" spans="1:8" ht="30" x14ac:dyDescent="0.2">
      <c r="A27" s="215" t="s">
        <v>118</v>
      </c>
      <c r="B27" s="216" t="s">
        <v>2118</v>
      </c>
      <c r="C27" s="222"/>
      <c r="D27" s="245"/>
      <c r="E27" s="224" t="s">
        <v>142</v>
      </c>
      <c r="F27" s="223"/>
      <c r="G27" s="243"/>
      <c r="H27" s="244"/>
    </row>
    <row r="28" spans="1:8" ht="15" x14ac:dyDescent="0.2">
      <c r="A28" s="215" t="s">
        <v>119</v>
      </c>
      <c r="B28" s="216" t="s">
        <v>146</v>
      </c>
      <c r="C28" s="222"/>
      <c r="D28" s="245"/>
      <c r="E28" s="224" t="s">
        <v>142</v>
      </c>
      <c r="F28" s="223"/>
      <c r="G28" s="243"/>
      <c r="H28" s="244"/>
    </row>
    <row r="29" spans="1:8" ht="15" x14ac:dyDescent="0.2">
      <c r="A29" s="215" t="s">
        <v>120</v>
      </c>
      <c r="B29" s="216" t="s">
        <v>155</v>
      </c>
      <c r="C29" s="222"/>
      <c r="D29" s="245"/>
      <c r="E29" s="224" t="s">
        <v>142</v>
      </c>
      <c r="F29" s="223"/>
      <c r="G29" s="243"/>
      <c r="H29" s="244"/>
    </row>
    <row r="30" spans="1:8" ht="60" x14ac:dyDescent="0.2">
      <c r="A30" s="215" t="s">
        <v>121</v>
      </c>
      <c r="B30" s="216" t="s">
        <v>151</v>
      </c>
      <c r="C30" s="222"/>
      <c r="D30" s="245"/>
      <c r="E30" s="224" t="s">
        <v>142</v>
      </c>
      <c r="F30" s="223"/>
      <c r="G30" s="243"/>
      <c r="H30" s="244"/>
    </row>
    <row r="31" spans="1:8" ht="45" x14ac:dyDescent="0.2">
      <c r="A31" s="215" t="s">
        <v>122</v>
      </c>
      <c r="B31" s="216" t="s">
        <v>643</v>
      </c>
      <c r="C31" s="222"/>
      <c r="D31" s="245"/>
      <c r="E31" s="224" t="s">
        <v>142</v>
      </c>
      <c r="F31" s="223"/>
      <c r="G31" s="243"/>
      <c r="H31" s="244"/>
    </row>
    <row r="32" spans="1:8" ht="45" x14ac:dyDescent="0.2">
      <c r="A32" s="215" t="s">
        <v>123</v>
      </c>
      <c r="B32" s="216" t="s">
        <v>2119</v>
      </c>
      <c r="C32" s="222"/>
      <c r="D32" s="245"/>
      <c r="E32" s="224"/>
      <c r="F32" s="223" t="s">
        <v>142</v>
      </c>
      <c r="G32" s="243"/>
      <c r="H32" s="244"/>
    </row>
    <row r="33" spans="1:8" ht="30" x14ac:dyDescent="0.2">
      <c r="A33" s="215" t="s">
        <v>124</v>
      </c>
      <c r="B33" s="216" t="s">
        <v>2120</v>
      </c>
      <c r="C33" s="222"/>
      <c r="D33" s="245"/>
      <c r="E33" s="224"/>
      <c r="F33" s="223" t="s">
        <v>142</v>
      </c>
      <c r="G33" s="243"/>
      <c r="H33" s="244"/>
    </row>
    <row r="34" spans="1:8" ht="30" x14ac:dyDescent="0.2">
      <c r="A34" s="215" t="s">
        <v>125</v>
      </c>
      <c r="B34" s="216" t="s">
        <v>150</v>
      </c>
      <c r="C34" s="222"/>
      <c r="D34" s="245"/>
      <c r="E34" s="224"/>
      <c r="F34" s="223" t="s">
        <v>142</v>
      </c>
      <c r="G34" s="243"/>
      <c r="H34" s="244"/>
    </row>
    <row r="35" spans="1:8" ht="15" x14ac:dyDescent="0.2">
      <c r="A35" s="215" t="s">
        <v>126</v>
      </c>
      <c r="B35" s="216" t="s">
        <v>2121</v>
      </c>
      <c r="C35" s="222"/>
      <c r="D35" s="245"/>
      <c r="E35" s="224"/>
      <c r="F35" s="223"/>
      <c r="G35" s="224" t="s">
        <v>142</v>
      </c>
      <c r="H35" s="244"/>
    </row>
    <row r="36" spans="1:8" ht="21.75" customHeight="1" x14ac:dyDescent="0.2">
      <c r="A36" s="240">
        <v>3</v>
      </c>
      <c r="B36" s="426" t="s">
        <v>149</v>
      </c>
      <c r="C36" s="426"/>
      <c r="D36" s="426"/>
      <c r="E36" s="426"/>
      <c r="F36" s="426"/>
      <c r="G36" s="426"/>
      <c r="H36" s="427"/>
    </row>
    <row r="37" spans="1:8" ht="30" x14ac:dyDescent="0.2">
      <c r="A37" s="226" t="s">
        <v>156</v>
      </c>
      <c r="B37" s="216" t="s">
        <v>154</v>
      </c>
      <c r="C37" s="217" t="s">
        <v>142</v>
      </c>
      <c r="D37" s="225"/>
      <c r="E37" s="219"/>
      <c r="F37" s="218"/>
      <c r="G37" s="220"/>
      <c r="H37" s="221"/>
    </row>
    <row r="38" spans="1:8" ht="60" x14ac:dyDescent="0.2">
      <c r="A38" s="215" t="s">
        <v>157</v>
      </c>
      <c r="B38" s="216" t="s">
        <v>644</v>
      </c>
      <c r="C38" s="217" t="s">
        <v>135</v>
      </c>
      <c r="D38" s="225"/>
      <c r="E38" s="219"/>
      <c r="F38" s="218"/>
      <c r="G38" s="220"/>
      <c r="H38" s="221"/>
    </row>
    <row r="39" spans="1:8" ht="15" x14ac:dyDescent="0.2">
      <c r="A39" s="226" t="s">
        <v>158</v>
      </c>
      <c r="B39" s="216" t="s">
        <v>148</v>
      </c>
      <c r="C39" s="217" t="s">
        <v>135</v>
      </c>
      <c r="D39" s="225"/>
      <c r="E39" s="219"/>
      <c r="F39" s="218"/>
      <c r="G39" s="220"/>
      <c r="H39" s="221"/>
    </row>
    <row r="40" spans="1:8" ht="30" x14ac:dyDescent="0.2">
      <c r="A40" s="215" t="s">
        <v>159</v>
      </c>
      <c r="B40" s="216" t="s">
        <v>2122</v>
      </c>
      <c r="C40" s="217" t="s">
        <v>135</v>
      </c>
      <c r="D40" s="225"/>
      <c r="E40" s="219"/>
      <c r="F40" s="218"/>
      <c r="G40" s="220"/>
      <c r="H40" s="221"/>
    </row>
    <row r="41" spans="1:8" ht="45" x14ac:dyDescent="0.2">
      <c r="A41" s="226" t="s">
        <v>160</v>
      </c>
      <c r="B41" s="216" t="s">
        <v>153</v>
      </c>
      <c r="C41" s="217"/>
      <c r="D41" s="225" t="s">
        <v>142</v>
      </c>
      <c r="E41" s="219"/>
      <c r="F41" s="218"/>
      <c r="G41" s="220"/>
      <c r="H41" s="221"/>
    </row>
    <row r="42" spans="1:8" ht="23.25" customHeight="1" x14ac:dyDescent="0.2">
      <c r="A42" s="240">
        <v>4</v>
      </c>
      <c r="B42" s="426" t="s">
        <v>161</v>
      </c>
      <c r="C42" s="426"/>
      <c r="D42" s="426"/>
      <c r="E42" s="426"/>
      <c r="F42" s="426"/>
      <c r="G42" s="426"/>
      <c r="H42" s="427"/>
    </row>
    <row r="43" spans="1:8" ht="15" x14ac:dyDescent="0.2">
      <c r="A43" s="226" t="s">
        <v>163</v>
      </c>
      <c r="B43" s="216" t="s">
        <v>162</v>
      </c>
      <c r="C43" s="227"/>
      <c r="D43" s="227"/>
      <c r="E43" s="227"/>
      <c r="F43" s="227"/>
      <c r="G43" s="227"/>
      <c r="H43" s="228"/>
    </row>
    <row r="44" spans="1:8" ht="15" x14ac:dyDescent="0.2">
      <c r="A44" s="226" t="s">
        <v>190</v>
      </c>
      <c r="B44" s="216" t="s">
        <v>164</v>
      </c>
      <c r="C44" s="222"/>
      <c r="D44" s="222"/>
      <c r="E44" s="222"/>
      <c r="F44" s="222" t="s">
        <v>142</v>
      </c>
      <c r="G44" s="222"/>
      <c r="H44" s="229"/>
    </row>
    <row r="45" spans="1:8" ht="15" x14ac:dyDescent="0.2">
      <c r="A45" s="226" t="s">
        <v>191</v>
      </c>
      <c r="B45" s="216" t="s">
        <v>165</v>
      </c>
      <c r="C45" s="222"/>
      <c r="D45" s="222" t="s">
        <v>142</v>
      </c>
      <c r="E45" s="222"/>
      <c r="F45" s="222"/>
      <c r="G45" s="222"/>
      <c r="H45" s="229"/>
    </row>
    <row r="46" spans="1:8" ht="15" x14ac:dyDescent="0.2">
      <c r="A46" s="226" t="s">
        <v>192</v>
      </c>
      <c r="B46" s="216" t="s">
        <v>166</v>
      </c>
      <c r="C46" s="222"/>
      <c r="D46" s="222"/>
      <c r="E46" s="222"/>
      <c r="F46" s="222" t="s">
        <v>142</v>
      </c>
      <c r="G46" s="222"/>
      <c r="H46" s="229"/>
    </row>
    <row r="47" spans="1:8" ht="15" x14ac:dyDescent="0.2">
      <c r="A47" s="226" t="s">
        <v>193</v>
      </c>
      <c r="B47" s="216" t="s">
        <v>167</v>
      </c>
      <c r="C47" s="222"/>
      <c r="D47" s="222" t="s">
        <v>142</v>
      </c>
      <c r="E47" s="222"/>
      <c r="F47" s="222"/>
      <c r="G47" s="222"/>
      <c r="H47" s="229"/>
    </row>
    <row r="48" spans="1:8" ht="15" x14ac:dyDescent="0.2">
      <c r="A48" s="226" t="s">
        <v>194</v>
      </c>
      <c r="B48" s="216" t="s">
        <v>168</v>
      </c>
      <c r="C48" s="222"/>
      <c r="D48" s="222"/>
      <c r="E48" s="222"/>
      <c r="F48" s="222" t="s">
        <v>142</v>
      </c>
      <c r="G48" s="222"/>
      <c r="H48" s="229"/>
    </row>
    <row r="49" spans="1:8" ht="15" x14ac:dyDescent="0.2">
      <c r="A49" s="226" t="s">
        <v>195</v>
      </c>
      <c r="B49" s="216" t="s">
        <v>169</v>
      </c>
      <c r="C49" s="222"/>
      <c r="D49" s="222" t="s">
        <v>142</v>
      </c>
      <c r="E49" s="222"/>
      <c r="F49" s="222"/>
      <c r="G49" s="222"/>
      <c r="H49" s="229"/>
    </row>
    <row r="50" spans="1:8" ht="15" x14ac:dyDescent="0.2">
      <c r="A50" s="226" t="s">
        <v>196</v>
      </c>
      <c r="B50" s="216" t="s">
        <v>170</v>
      </c>
      <c r="C50" s="222"/>
      <c r="D50" s="222"/>
      <c r="E50" s="222"/>
      <c r="F50" s="222" t="s">
        <v>142</v>
      </c>
      <c r="G50" s="222"/>
      <c r="H50" s="229"/>
    </row>
    <row r="51" spans="1:8" ht="30" x14ac:dyDescent="0.2">
      <c r="A51" s="226" t="s">
        <v>197</v>
      </c>
      <c r="B51" s="216" t="s">
        <v>171</v>
      </c>
      <c r="C51" s="222"/>
      <c r="D51" s="222" t="s">
        <v>142</v>
      </c>
      <c r="E51" s="222"/>
      <c r="F51" s="222"/>
      <c r="G51" s="222"/>
      <c r="H51" s="229"/>
    </row>
    <row r="52" spans="1:8" ht="15" x14ac:dyDescent="0.2">
      <c r="A52" s="226" t="s">
        <v>198</v>
      </c>
      <c r="B52" s="216" t="s">
        <v>172</v>
      </c>
      <c r="C52" s="222"/>
      <c r="D52" s="222"/>
      <c r="E52" s="222" t="s">
        <v>142</v>
      </c>
      <c r="F52" s="222"/>
      <c r="G52" s="222"/>
      <c r="H52" s="229"/>
    </row>
    <row r="53" spans="1:8" ht="30" x14ac:dyDescent="0.2">
      <c r="A53" s="226" t="s">
        <v>199</v>
      </c>
      <c r="B53" s="216" t="s">
        <v>173</v>
      </c>
      <c r="C53" s="222"/>
      <c r="D53" s="222" t="s">
        <v>142</v>
      </c>
      <c r="E53" s="222"/>
      <c r="F53" s="222"/>
      <c r="G53" s="222"/>
      <c r="H53" s="229"/>
    </row>
    <row r="54" spans="1:8" ht="15" x14ac:dyDescent="0.2">
      <c r="A54" s="226" t="s">
        <v>200</v>
      </c>
      <c r="B54" s="216" t="s">
        <v>174</v>
      </c>
      <c r="C54" s="222"/>
      <c r="D54" s="222"/>
      <c r="E54" s="222"/>
      <c r="F54" s="222"/>
      <c r="G54" s="222" t="s">
        <v>142</v>
      </c>
      <c r="H54" s="229"/>
    </row>
    <row r="55" spans="1:8" ht="15" x14ac:dyDescent="0.2">
      <c r="A55" s="226" t="s">
        <v>201</v>
      </c>
      <c r="B55" s="216" t="s">
        <v>175</v>
      </c>
      <c r="C55" s="222"/>
      <c r="D55" s="222"/>
      <c r="E55" s="222"/>
      <c r="F55" s="222"/>
      <c r="G55" s="222" t="s">
        <v>142</v>
      </c>
      <c r="H55" s="229"/>
    </row>
    <row r="56" spans="1:8" ht="15" x14ac:dyDescent="0.2">
      <c r="A56" s="226" t="s">
        <v>202</v>
      </c>
      <c r="B56" s="216" t="s">
        <v>176</v>
      </c>
      <c r="C56" s="222"/>
      <c r="D56" s="222"/>
      <c r="E56" s="222" t="s">
        <v>142</v>
      </c>
      <c r="F56" s="222"/>
      <c r="G56" s="222"/>
      <c r="H56" s="229"/>
    </row>
    <row r="57" spans="1:8" ht="30" x14ac:dyDescent="0.2">
      <c r="A57" s="226" t="s">
        <v>203</v>
      </c>
      <c r="B57" s="216" t="s">
        <v>177</v>
      </c>
      <c r="C57" s="222"/>
      <c r="D57" s="222"/>
      <c r="E57" s="222" t="s">
        <v>142</v>
      </c>
      <c r="F57" s="222"/>
      <c r="G57" s="222"/>
      <c r="H57" s="229"/>
    </row>
    <row r="58" spans="1:8" ht="15" x14ac:dyDescent="0.2">
      <c r="A58" s="226" t="s">
        <v>204</v>
      </c>
      <c r="B58" s="216" t="s">
        <v>178</v>
      </c>
      <c r="C58" s="222"/>
      <c r="D58" s="222"/>
      <c r="E58" s="222"/>
      <c r="F58" s="222"/>
      <c r="G58" s="222"/>
      <c r="H58" s="229" t="s">
        <v>135</v>
      </c>
    </row>
    <row r="59" spans="1:8" ht="15" x14ac:dyDescent="0.2">
      <c r="A59" s="226" t="s">
        <v>205</v>
      </c>
      <c r="B59" s="216" t="s">
        <v>179</v>
      </c>
      <c r="C59" s="222"/>
      <c r="D59" s="222"/>
      <c r="E59" s="222"/>
      <c r="F59" s="222"/>
      <c r="G59" s="222"/>
      <c r="H59" s="229" t="s">
        <v>135</v>
      </c>
    </row>
    <row r="60" spans="1:8" ht="15" x14ac:dyDescent="0.2">
      <c r="A60" s="226" t="s">
        <v>206</v>
      </c>
      <c r="B60" s="216" t="s">
        <v>180</v>
      </c>
      <c r="C60" s="222"/>
      <c r="D60" s="222"/>
      <c r="E60" s="222"/>
      <c r="F60" s="222"/>
      <c r="G60" s="222"/>
      <c r="H60" s="229" t="s">
        <v>135</v>
      </c>
    </row>
    <row r="61" spans="1:8" ht="15" x14ac:dyDescent="0.2">
      <c r="A61" s="226" t="s">
        <v>207</v>
      </c>
      <c r="B61" s="216" t="s">
        <v>181</v>
      </c>
      <c r="C61" s="222"/>
      <c r="D61" s="222"/>
      <c r="E61" s="222"/>
      <c r="F61" s="222"/>
      <c r="G61" s="222"/>
      <c r="H61" s="229" t="s">
        <v>135</v>
      </c>
    </row>
    <row r="62" spans="1:8" ht="15" x14ac:dyDescent="0.2">
      <c r="A62" s="226" t="s">
        <v>208</v>
      </c>
      <c r="B62" s="216" t="s">
        <v>182</v>
      </c>
      <c r="C62" s="222"/>
      <c r="D62" s="222"/>
      <c r="E62" s="222"/>
      <c r="F62" s="222"/>
      <c r="G62" s="222"/>
      <c r="H62" s="229" t="s">
        <v>135</v>
      </c>
    </row>
    <row r="63" spans="1:8" ht="15" x14ac:dyDescent="0.2">
      <c r="A63" s="226" t="s">
        <v>209</v>
      </c>
      <c r="B63" s="216" t="s">
        <v>183</v>
      </c>
      <c r="C63" s="222"/>
      <c r="D63" s="222"/>
      <c r="E63" s="222"/>
      <c r="F63" s="222"/>
      <c r="G63" s="222"/>
      <c r="H63" s="229" t="s">
        <v>135</v>
      </c>
    </row>
    <row r="64" spans="1:8" ht="15" x14ac:dyDescent="0.2">
      <c r="A64" s="226" t="s">
        <v>210</v>
      </c>
      <c r="B64" s="216" t="s">
        <v>184</v>
      </c>
      <c r="C64" s="222"/>
      <c r="D64" s="222"/>
      <c r="E64" s="222"/>
      <c r="F64" s="222"/>
      <c r="G64" s="222"/>
      <c r="H64" s="229" t="s">
        <v>135</v>
      </c>
    </row>
    <row r="65" spans="1:8" ht="15" x14ac:dyDescent="0.2">
      <c r="A65" s="226" t="s">
        <v>211</v>
      </c>
      <c r="B65" s="216" t="s">
        <v>185</v>
      </c>
      <c r="C65" s="222"/>
      <c r="D65" s="222"/>
      <c r="E65" s="222"/>
      <c r="F65" s="222"/>
      <c r="G65" s="222"/>
      <c r="H65" s="229" t="s">
        <v>135</v>
      </c>
    </row>
    <row r="66" spans="1:8" ht="15" x14ac:dyDescent="0.2">
      <c r="A66" s="226" t="s">
        <v>212</v>
      </c>
      <c r="B66" s="216" t="s">
        <v>186</v>
      </c>
      <c r="C66" s="222"/>
      <c r="D66" s="222"/>
      <c r="E66" s="222"/>
      <c r="F66" s="222"/>
      <c r="G66" s="222"/>
      <c r="H66" s="229" t="s">
        <v>135</v>
      </c>
    </row>
    <row r="67" spans="1:8" ht="15" x14ac:dyDescent="0.2">
      <c r="A67" s="226" t="s">
        <v>213</v>
      </c>
      <c r="B67" s="216" t="s">
        <v>187</v>
      </c>
      <c r="C67" s="222"/>
      <c r="D67" s="222"/>
      <c r="E67" s="222"/>
      <c r="F67" s="222"/>
      <c r="G67" s="222"/>
      <c r="H67" s="229" t="s">
        <v>135</v>
      </c>
    </row>
    <row r="68" spans="1:8" ht="15" x14ac:dyDescent="0.2">
      <c r="A68" s="226" t="s">
        <v>214</v>
      </c>
      <c r="B68" s="216" t="s">
        <v>188</v>
      </c>
      <c r="C68" s="222"/>
      <c r="D68" s="222"/>
      <c r="E68" s="222"/>
      <c r="F68" s="222"/>
      <c r="G68" s="222"/>
      <c r="H68" s="229" t="s">
        <v>135</v>
      </c>
    </row>
    <row r="69" spans="1:8" ht="15" x14ac:dyDescent="0.2">
      <c r="A69" s="226" t="s">
        <v>215</v>
      </c>
      <c r="B69" s="216" t="s">
        <v>189</v>
      </c>
      <c r="C69" s="222"/>
      <c r="D69" s="222"/>
      <c r="E69" s="222"/>
      <c r="F69" s="222"/>
      <c r="G69" s="222"/>
      <c r="H69" s="229" t="s">
        <v>135</v>
      </c>
    </row>
    <row r="70" spans="1:8" ht="23.25" customHeight="1" x14ac:dyDescent="0.2">
      <c r="A70" s="240">
        <v>5</v>
      </c>
      <c r="B70" s="426" t="s">
        <v>216</v>
      </c>
      <c r="C70" s="426"/>
      <c r="D70" s="426"/>
      <c r="E70" s="426"/>
      <c r="F70" s="426"/>
      <c r="G70" s="426"/>
      <c r="H70" s="427"/>
    </row>
    <row r="71" spans="1:8" ht="30" x14ac:dyDescent="0.2">
      <c r="A71" s="230" t="s">
        <v>232</v>
      </c>
      <c r="B71" s="216" t="s">
        <v>591</v>
      </c>
      <c r="C71" s="222"/>
      <c r="D71" s="222" t="s">
        <v>142</v>
      </c>
      <c r="E71" s="222"/>
      <c r="F71" s="222"/>
      <c r="G71" s="222"/>
      <c r="H71" s="229"/>
    </row>
    <row r="72" spans="1:8" ht="15" x14ac:dyDescent="0.2">
      <c r="A72" s="230" t="s">
        <v>233</v>
      </c>
      <c r="B72" s="216" t="s">
        <v>217</v>
      </c>
      <c r="C72" s="222"/>
      <c r="D72" s="222"/>
      <c r="E72" s="222"/>
      <c r="F72" s="222" t="s">
        <v>142</v>
      </c>
      <c r="G72" s="222"/>
      <c r="H72" s="229"/>
    </row>
    <row r="73" spans="1:8" ht="15" x14ac:dyDescent="0.2">
      <c r="A73" s="230" t="s">
        <v>234</v>
      </c>
      <c r="B73" s="216" t="s">
        <v>218</v>
      </c>
      <c r="C73" s="222"/>
      <c r="D73" s="222" t="s">
        <v>142</v>
      </c>
      <c r="E73" s="222"/>
      <c r="F73" s="222"/>
      <c r="G73" s="222"/>
      <c r="H73" s="229"/>
    </row>
    <row r="74" spans="1:8" ht="15" x14ac:dyDescent="0.2">
      <c r="A74" s="230" t="s">
        <v>235</v>
      </c>
      <c r="B74" s="216" t="s">
        <v>592</v>
      </c>
      <c r="C74" s="222"/>
      <c r="D74" s="222"/>
      <c r="E74" s="222"/>
      <c r="F74" s="222" t="s">
        <v>142</v>
      </c>
      <c r="G74" s="222"/>
      <c r="H74" s="229"/>
    </row>
    <row r="75" spans="1:8" ht="15" x14ac:dyDescent="0.2">
      <c r="A75" s="230" t="s">
        <v>236</v>
      </c>
      <c r="B75" s="216" t="s">
        <v>219</v>
      </c>
      <c r="C75" s="222"/>
      <c r="D75" s="222" t="s">
        <v>142</v>
      </c>
      <c r="E75" s="222"/>
      <c r="F75" s="222"/>
      <c r="G75" s="222"/>
      <c r="H75" s="229"/>
    </row>
    <row r="76" spans="1:8" ht="15" x14ac:dyDescent="0.2">
      <c r="A76" s="230" t="s">
        <v>237</v>
      </c>
      <c r="B76" s="216" t="s">
        <v>167</v>
      </c>
      <c r="C76" s="222"/>
      <c r="D76" s="222"/>
      <c r="E76" s="222"/>
      <c r="F76" s="222" t="s">
        <v>142</v>
      </c>
      <c r="G76" s="222"/>
      <c r="H76" s="229"/>
    </row>
    <row r="77" spans="1:8" ht="15" x14ac:dyDescent="0.2">
      <c r="A77" s="230" t="s">
        <v>238</v>
      </c>
      <c r="B77" s="216" t="s">
        <v>220</v>
      </c>
      <c r="C77" s="222"/>
      <c r="D77" s="222"/>
      <c r="E77" s="222"/>
      <c r="F77" s="222" t="s">
        <v>142</v>
      </c>
      <c r="G77" s="222"/>
      <c r="H77" s="229"/>
    </row>
    <row r="78" spans="1:8" ht="15" x14ac:dyDescent="0.2">
      <c r="A78" s="230" t="s">
        <v>239</v>
      </c>
      <c r="B78" s="216" t="s">
        <v>221</v>
      </c>
      <c r="C78" s="222"/>
      <c r="D78" s="222" t="s">
        <v>142</v>
      </c>
      <c r="E78" s="222"/>
      <c r="F78" s="222"/>
      <c r="G78" s="222"/>
      <c r="H78" s="229"/>
    </row>
    <row r="79" spans="1:8" ht="15" x14ac:dyDescent="0.2">
      <c r="A79" s="230" t="s">
        <v>240</v>
      </c>
      <c r="B79" s="216" t="s">
        <v>593</v>
      </c>
      <c r="C79" s="222"/>
      <c r="D79" s="222"/>
      <c r="E79" s="222"/>
      <c r="F79" s="222" t="s">
        <v>142</v>
      </c>
      <c r="G79" s="222"/>
      <c r="H79" s="229"/>
    </row>
    <row r="80" spans="1:8" ht="15" x14ac:dyDescent="0.2">
      <c r="A80" s="230" t="s">
        <v>241</v>
      </c>
      <c r="B80" s="216" t="s">
        <v>594</v>
      </c>
      <c r="C80" s="222"/>
      <c r="D80" s="222"/>
      <c r="E80" s="222"/>
      <c r="F80" s="222" t="s">
        <v>142</v>
      </c>
      <c r="G80" s="222"/>
      <c r="H80" s="229"/>
    </row>
    <row r="81" spans="1:8" ht="15" x14ac:dyDescent="0.2">
      <c r="A81" s="230" t="s">
        <v>242</v>
      </c>
      <c r="B81" s="216" t="s">
        <v>595</v>
      </c>
      <c r="C81" s="222"/>
      <c r="D81" s="222"/>
      <c r="E81" s="222"/>
      <c r="F81" s="222" t="s">
        <v>142</v>
      </c>
      <c r="G81" s="222"/>
      <c r="H81" s="229"/>
    </row>
    <row r="82" spans="1:8" ht="30" x14ac:dyDescent="0.2">
      <c r="A82" s="230" t="s">
        <v>243</v>
      </c>
      <c r="B82" s="216" t="s">
        <v>714</v>
      </c>
      <c r="C82" s="222" t="s">
        <v>142</v>
      </c>
      <c r="D82" s="222"/>
      <c r="E82" s="222"/>
      <c r="F82" s="222"/>
      <c r="G82" s="222"/>
      <c r="H82" s="229"/>
    </row>
    <row r="83" spans="1:8" ht="15" x14ac:dyDescent="0.2">
      <c r="A83" s="230" t="s">
        <v>244</v>
      </c>
      <c r="B83" s="216" t="s">
        <v>596</v>
      </c>
      <c r="C83" s="222"/>
      <c r="D83" s="222"/>
      <c r="E83" s="222"/>
      <c r="F83" s="222" t="s">
        <v>142</v>
      </c>
      <c r="G83" s="222"/>
      <c r="H83" s="229"/>
    </row>
    <row r="84" spans="1:8" ht="15" x14ac:dyDescent="0.2">
      <c r="A84" s="230" t="s">
        <v>245</v>
      </c>
      <c r="B84" s="216" t="s">
        <v>222</v>
      </c>
      <c r="C84" s="222"/>
      <c r="D84" s="222"/>
      <c r="E84" s="222"/>
      <c r="F84" s="222"/>
      <c r="G84" s="222" t="s">
        <v>142</v>
      </c>
      <c r="H84" s="229"/>
    </row>
    <row r="85" spans="1:8" ht="15" x14ac:dyDescent="0.2">
      <c r="A85" s="230" t="s">
        <v>246</v>
      </c>
      <c r="B85" s="216" t="s">
        <v>223</v>
      </c>
      <c r="C85" s="222"/>
      <c r="D85" s="222"/>
      <c r="E85" s="222"/>
      <c r="F85" s="222"/>
      <c r="G85" s="222" t="s">
        <v>142</v>
      </c>
      <c r="H85" s="229"/>
    </row>
    <row r="86" spans="1:8" ht="30" x14ac:dyDescent="0.2">
      <c r="A86" s="230" t="s">
        <v>247</v>
      </c>
      <c r="B86" s="216" t="s">
        <v>224</v>
      </c>
      <c r="C86" s="222"/>
      <c r="D86" s="222"/>
      <c r="E86" s="222"/>
      <c r="F86" s="222"/>
      <c r="G86" s="222" t="s">
        <v>142</v>
      </c>
      <c r="H86" s="229"/>
    </row>
    <row r="87" spans="1:8" ht="15" x14ac:dyDescent="0.2">
      <c r="A87" s="230" t="s">
        <v>248</v>
      </c>
      <c r="B87" s="216" t="s">
        <v>225</v>
      </c>
      <c r="C87" s="222"/>
      <c r="D87" s="222"/>
      <c r="E87" s="222"/>
      <c r="F87" s="222"/>
      <c r="G87" s="222" t="s">
        <v>142</v>
      </c>
      <c r="H87" s="229"/>
    </row>
    <row r="88" spans="1:8" ht="15" x14ac:dyDescent="0.2">
      <c r="A88" s="230" t="s">
        <v>249</v>
      </c>
      <c r="B88" s="216" t="s">
        <v>226</v>
      </c>
      <c r="C88" s="222"/>
      <c r="D88" s="222"/>
      <c r="E88" s="222"/>
      <c r="F88" s="222"/>
      <c r="G88" s="222" t="s">
        <v>142</v>
      </c>
      <c r="H88" s="229"/>
    </row>
    <row r="89" spans="1:8" ht="30" x14ac:dyDescent="0.2">
      <c r="A89" s="230" t="s">
        <v>250</v>
      </c>
      <c r="B89" s="216" t="s">
        <v>597</v>
      </c>
      <c r="C89" s="222"/>
      <c r="D89" s="222"/>
      <c r="E89" s="222"/>
      <c r="F89" s="222"/>
      <c r="G89" s="222" t="s">
        <v>142</v>
      </c>
      <c r="H89" s="229"/>
    </row>
    <row r="90" spans="1:8" ht="15" x14ac:dyDescent="0.2">
      <c r="A90" s="230" t="s">
        <v>251</v>
      </c>
      <c r="B90" s="216" t="s">
        <v>227</v>
      </c>
      <c r="C90" s="222"/>
      <c r="D90" s="222"/>
      <c r="E90" s="222"/>
      <c r="F90" s="222"/>
      <c r="G90" s="222" t="s">
        <v>142</v>
      </c>
      <c r="H90" s="229"/>
    </row>
    <row r="91" spans="1:8" ht="30" x14ac:dyDescent="0.2">
      <c r="A91" s="230" t="s">
        <v>252</v>
      </c>
      <c r="B91" s="216" t="s">
        <v>228</v>
      </c>
      <c r="C91" s="222"/>
      <c r="D91" s="222"/>
      <c r="E91" s="222"/>
      <c r="F91" s="222"/>
      <c r="G91" s="222" t="s">
        <v>142</v>
      </c>
      <c r="H91" s="229"/>
    </row>
    <row r="92" spans="1:8" ht="30" x14ac:dyDescent="0.2">
      <c r="A92" s="230" t="s">
        <v>253</v>
      </c>
      <c r="B92" s="216" t="s">
        <v>598</v>
      </c>
      <c r="C92" s="222"/>
      <c r="D92" s="222"/>
      <c r="E92" s="222"/>
      <c r="F92" s="222"/>
      <c r="G92" s="222" t="s">
        <v>142</v>
      </c>
      <c r="H92" s="229"/>
    </row>
    <row r="93" spans="1:8" ht="15" x14ac:dyDescent="0.2">
      <c r="A93" s="230" t="s">
        <v>254</v>
      </c>
      <c r="B93" s="216" t="s">
        <v>599</v>
      </c>
      <c r="C93" s="222"/>
      <c r="D93" s="222"/>
      <c r="E93" s="222"/>
      <c r="F93" s="222"/>
      <c r="G93" s="222" t="s">
        <v>142</v>
      </c>
      <c r="H93" s="229"/>
    </row>
    <row r="94" spans="1:8" ht="15" x14ac:dyDescent="0.2">
      <c r="A94" s="230" t="s">
        <v>255</v>
      </c>
      <c r="B94" s="216" t="s">
        <v>184</v>
      </c>
      <c r="C94" s="222"/>
      <c r="D94" s="222"/>
      <c r="E94" s="222"/>
      <c r="F94" s="222"/>
      <c r="G94" s="222" t="s">
        <v>142</v>
      </c>
      <c r="H94" s="229"/>
    </row>
    <row r="95" spans="1:8" ht="15" x14ac:dyDescent="0.2">
      <c r="A95" s="230" t="s">
        <v>256</v>
      </c>
      <c r="B95" s="216" t="s">
        <v>185</v>
      </c>
      <c r="C95" s="222"/>
      <c r="D95" s="222"/>
      <c r="E95" s="222"/>
      <c r="F95" s="222"/>
      <c r="G95" s="222" t="s">
        <v>142</v>
      </c>
      <c r="H95" s="229"/>
    </row>
    <row r="96" spans="1:8" ht="30" x14ac:dyDescent="0.2">
      <c r="A96" s="230" t="s">
        <v>257</v>
      </c>
      <c r="B96" s="216" t="s">
        <v>229</v>
      </c>
      <c r="C96" s="222"/>
      <c r="D96" s="222"/>
      <c r="E96" s="222"/>
      <c r="F96" s="222"/>
      <c r="G96" s="222" t="s">
        <v>142</v>
      </c>
      <c r="H96" s="229"/>
    </row>
    <row r="97" spans="1:8" ht="15" x14ac:dyDescent="0.2">
      <c r="A97" s="230" t="s">
        <v>258</v>
      </c>
      <c r="B97" s="216" t="s">
        <v>187</v>
      </c>
      <c r="C97" s="222"/>
      <c r="D97" s="222"/>
      <c r="E97" s="222"/>
      <c r="F97" s="222"/>
      <c r="G97" s="222" t="s">
        <v>142</v>
      </c>
      <c r="H97" s="229"/>
    </row>
    <row r="98" spans="1:8" ht="15" x14ac:dyDescent="0.2">
      <c r="A98" s="230" t="s">
        <v>259</v>
      </c>
      <c r="B98" s="216" t="s">
        <v>230</v>
      </c>
      <c r="C98" s="222"/>
      <c r="D98" s="222"/>
      <c r="E98" s="222"/>
      <c r="F98" s="222"/>
      <c r="G98" s="222" t="s">
        <v>142</v>
      </c>
      <c r="H98" s="229"/>
    </row>
    <row r="99" spans="1:8" ht="15" x14ac:dyDescent="0.2">
      <c r="A99" s="230" t="s">
        <v>260</v>
      </c>
      <c r="B99" s="216" t="s">
        <v>231</v>
      </c>
      <c r="C99" s="222"/>
      <c r="D99" s="222"/>
      <c r="E99" s="222"/>
      <c r="F99" s="222"/>
      <c r="G99" s="222" t="s">
        <v>142</v>
      </c>
      <c r="H99" s="229"/>
    </row>
    <row r="100" spans="1:8" ht="15" x14ac:dyDescent="0.2">
      <c r="A100" s="230" t="s">
        <v>261</v>
      </c>
      <c r="B100" s="216" t="s">
        <v>262</v>
      </c>
      <c r="C100" s="222"/>
      <c r="D100" s="222"/>
      <c r="E100" s="222"/>
      <c r="F100" s="222"/>
      <c r="G100" s="222" t="s">
        <v>142</v>
      </c>
      <c r="H100" s="229"/>
    </row>
    <row r="101" spans="1:8" ht="22.5" customHeight="1" x14ac:dyDescent="0.2">
      <c r="A101" s="240">
        <v>6</v>
      </c>
      <c r="B101" s="426" t="s">
        <v>263</v>
      </c>
      <c r="C101" s="426"/>
      <c r="D101" s="426"/>
      <c r="E101" s="426"/>
      <c r="F101" s="426"/>
      <c r="G101" s="426"/>
      <c r="H101" s="427"/>
    </row>
    <row r="102" spans="1:8" ht="45" x14ac:dyDescent="0.2">
      <c r="A102" s="230" t="s">
        <v>274</v>
      </c>
      <c r="B102" s="216" t="s">
        <v>600</v>
      </c>
      <c r="C102" s="222" t="s">
        <v>142</v>
      </c>
      <c r="D102" s="222"/>
      <c r="E102" s="222"/>
      <c r="F102" s="222"/>
      <c r="G102" s="222"/>
      <c r="H102" s="229"/>
    </row>
    <row r="103" spans="1:8" ht="30" x14ac:dyDescent="0.2">
      <c r="A103" s="230" t="s">
        <v>275</v>
      </c>
      <c r="B103" s="216" t="s">
        <v>601</v>
      </c>
      <c r="C103" s="222" t="s">
        <v>142</v>
      </c>
      <c r="D103" s="222"/>
      <c r="E103" s="222"/>
      <c r="F103" s="222"/>
      <c r="G103" s="222"/>
      <c r="H103" s="229"/>
    </row>
    <row r="104" spans="1:8" ht="30" x14ac:dyDescent="0.2">
      <c r="A104" s="230" t="s">
        <v>276</v>
      </c>
      <c r="B104" s="216" t="s">
        <v>602</v>
      </c>
      <c r="C104" s="222"/>
      <c r="D104" s="222"/>
      <c r="E104" s="222"/>
      <c r="F104" s="222" t="s">
        <v>142</v>
      </c>
      <c r="G104" s="222"/>
      <c r="H104" s="229"/>
    </row>
    <row r="105" spans="1:8" ht="30" x14ac:dyDescent="0.2">
      <c r="A105" s="230" t="s">
        <v>277</v>
      </c>
      <c r="B105" s="216" t="s">
        <v>603</v>
      </c>
      <c r="C105" s="222"/>
      <c r="D105" s="222" t="s">
        <v>142</v>
      </c>
      <c r="E105" s="222"/>
      <c r="F105" s="222"/>
      <c r="G105" s="222"/>
      <c r="H105" s="229"/>
    </row>
    <row r="106" spans="1:8" ht="15" x14ac:dyDescent="0.2">
      <c r="A106" s="230" t="s">
        <v>278</v>
      </c>
      <c r="B106" s="216" t="s">
        <v>264</v>
      </c>
      <c r="C106" s="222"/>
      <c r="D106" s="222"/>
      <c r="E106" s="222"/>
      <c r="F106" s="222" t="s">
        <v>142</v>
      </c>
      <c r="G106" s="222"/>
      <c r="H106" s="229"/>
    </row>
    <row r="107" spans="1:8" ht="15" x14ac:dyDescent="0.2">
      <c r="A107" s="230" t="s">
        <v>279</v>
      </c>
      <c r="B107" s="216" t="s">
        <v>265</v>
      </c>
      <c r="C107" s="222"/>
      <c r="D107" s="222"/>
      <c r="E107" s="222"/>
      <c r="F107" s="222"/>
      <c r="G107" s="222" t="s">
        <v>142</v>
      </c>
      <c r="H107" s="229"/>
    </row>
    <row r="108" spans="1:8" ht="15" x14ac:dyDescent="0.2">
      <c r="A108" s="230" t="s">
        <v>280</v>
      </c>
      <c r="B108" s="216" t="s">
        <v>266</v>
      </c>
      <c r="C108" s="222"/>
      <c r="D108" s="222"/>
      <c r="E108" s="222"/>
      <c r="F108" s="222" t="s">
        <v>142</v>
      </c>
      <c r="G108" s="222"/>
      <c r="H108" s="229"/>
    </row>
    <row r="109" spans="1:8" ht="15" x14ac:dyDescent="0.2">
      <c r="A109" s="230" t="s">
        <v>281</v>
      </c>
      <c r="B109" s="216" t="s">
        <v>267</v>
      </c>
      <c r="C109" s="222"/>
      <c r="D109" s="222"/>
      <c r="E109" s="222"/>
      <c r="F109" s="222"/>
      <c r="G109" s="222" t="s">
        <v>135</v>
      </c>
      <c r="H109" s="229"/>
    </row>
    <row r="110" spans="1:8" ht="15" x14ac:dyDescent="0.2">
      <c r="A110" s="230" t="s">
        <v>282</v>
      </c>
      <c r="B110" s="216" t="s">
        <v>268</v>
      </c>
      <c r="C110" s="222"/>
      <c r="D110" s="222"/>
      <c r="E110" s="222"/>
      <c r="F110" s="222"/>
      <c r="G110" s="222" t="s">
        <v>135</v>
      </c>
      <c r="H110" s="229"/>
    </row>
    <row r="111" spans="1:8" ht="15" x14ac:dyDescent="0.2">
      <c r="A111" s="230" t="s">
        <v>283</v>
      </c>
      <c r="B111" s="216" t="s">
        <v>269</v>
      </c>
      <c r="C111" s="222"/>
      <c r="D111" s="222"/>
      <c r="E111" s="222"/>
      <c r="F111" s="222"/>
      <c r="G111" s="222" t="s">
        <v>135</v>
      </c>
      <c r="H111" s="229"/>
    </row>
    <row r="112" spans="1:8" ht="15" x14ac:dyDescent="0.2">
      <c r="A112" s="230" t="s">
        <v>284</v>
      </c>
      <c r="B112" s="216" t="s">
        <v>270</v>
      </c>
      <c r="C112" s="222"/>
      <c r="D112" s="222"/>
      <c r="E112" s="222"/>
      <c r="F112" s="222"/>
      <c r="G112" s="222" t="s">
        <v>135</v>
      </c>
      <c r="H112" s="229"/>
    </row>
    <row r="113" spans="1:8" ht="15" x14ac:dyDescent="0.2">
      <c r="A113" s="230" t="s">
        <v>285</v>
      </c>
      <c r="B113" s="216" t="s">
        <v>271</v>
      </c>
      <c r="C113" s="222"/>
      <c r="D113" s="222"/>
      <c r="E113" s="222"/>
      <c r="F113" s="222"/>
      <c r="G113" s="222" t="s">
        <v>135</v>
      </c>
      <c r="H113" s="229"/>
    </row>
    <row r="114" spans="1:8" ht="30" x14ac:dyDescent="0.2">
      <c r="A114" s="230" t="s">
        <v>286</v>
      </c>
      <c r="B114" s="216" t="s">
        <v>604</v>
      </c>
      <c r="C114" s="222"/>
      <c r="D114" s="222"/>
      <c r="E114" s="222"/>
      <c r="F114" s="222"/>
      <c r="G114" s="222" t="s">
        <v>135</v>
      </c>
      <c r="H114" s="229"/>
    </row>
    <row r="115" spans="1:8" ht="15" x14ac:dyDescent="0.2">
      <c r="A115" s="230" t="s">
        <v>287</v>
      </c>
      <c r="B115" s="216" t="s">
        <v>272</v>
      </c>
      <c r="C115" s="222" t="s">
        <v>142</v>
      </c>
      <c r="D115" s="222"/>
      <c r="E115" s="222"/>
      <c r="F115" s="222"/>
      <c r="G115" s="222"/>
      <c r="H115" s="229"/>
    </row>
    <row r="116" spans="1:8" ht="30" x14ac:dyDescent="0.2">
      <c r="A116" s="230" t="s">
        <v>288</v>
      </c>
      <c r="B116" s="216" t="s">
        <v>273</v>
      </c>
      <c r="C116" s="222" t="s">
        <v>142</v>
      </c>
      <c r="D116" s="222"/>
      <c r="E116" s="222"/>
      <c r="F116" s="222"/>
      <c r="G116" s="222"/>
      <c r="H116" s="229"/>
    </row>
    <row r="117" spans="1:8" ht="28.5" customHeight="1" x14ac:dyDescent="0.2">
      <c r="A117" s="240">
        <v>7</v>
      </c>
      <c r="B117" s="426" t="s">
        <v>289</v>
      </c>
      <c r="C117" s="426"/>
      <c r="D117" s="426"/>
      <c r="E117" s="426"/>
      <c r="F117" s="426"/>
      <c r="G117" s="426"/>
      <c r="H117" s="427"/>
    </row>
    <row r="118" spans="1:8" ht="15" x14ac:dyDescent="0.2">
      <c r="A118" s="230" t="s">
        <v>296</v>
      </c>
      <c r="B118" s="216" t="s">
        <v>290</v>
      </c>
      <c r="C118" s="222"/>
      <c r="D118" s="222"/>
      <c r="E118" s="222"/>
      <c r="F118" s="222" t="s">
        <v>142</v>
      </c>
      <c r="G118" s="222"/>
      <c r="H118" s="229"/>
    </row>
    <row r="119" spans="1:8" ht="15" x14ac:dyDescent="0.2">
      <c r="A119" s="230" t="s">
        <v>297</v>
      </c>
      <c r="B119" s="216" t="s">
        <v>291</v>
      </c>
      <c r="C119" s="222"/>
      <c r="D119" s="222"/>
      <c r="E119" s="222"/>
      <c r="F119" s="222" t="s">
        <v>142</v>
      </c>
      <c r="G119" s="222"/>
      <c r="H119" s="229"/>
    </row>
    <row r="120" spans="1:8" ht="15" x14ac:dyDescent="0.2">
      <c r="A120" s="230" t="s">
        <v>298</v>
      </c>
      <c r="B120" s="216" t="s">
        <v>292</v>
      </c>
      <c r="C120" s="222"/>
      <c r="D120" s="222"/>
      <c r="E120" s="222"/>
      <c r="F120" s="222" t="s">
        <v>142</v>
      </c>
      <c r="G120" s="222"/>
      <c r="H120" s="229"/>
    </row>
    <row r="121" spans="1:8" ht="15" x14ac:dyDescent="0.2">
      <c r="A121" s="230" t="s">
        <v>299</v>
      </c>
      <c r="B121" s="216" t="s">
        <v>167</v>
      </c>
      <c r="C121" s="222"/>
      <c r="D121" s="222"/>
      <c r="E121" s="222"/>
      <c r="F121" s="222" t="s">
        <v>142</v>
      </c>
      <c r="G121" s="222"/>
      <c r="H121" s="229"/>
    </row>
    <row r="122" spans="1:8" ht="15" x14ac:dyDescent="0.2">
      <c r="A122" s="230" t="s">
        <v>300</v>
      </c>
      <c r="B122" s="216" t="s">
        <v>168</v>
      </c>
      <c r="C122" s="222"/>
      <c r="D122" s="222"/>
      <c r="E122" s="222"/>
      <c r="F122" s="222" t="s">
        <v>142</v>
      </c>
      <c r="G122" s="222"/>
      <c r="H122" s="229"/>
    </row>
    <row r="123" spans="1:8" ht="15" x14ac:dyDescent="0.2">
      <c r="A123" s="230" t="s">
        <v>301</v>
      </c>
      <c r="B123" s="216" t="s">
        <v>293</v>
      </c>
      <c r="C123" s="222"/>
      <c r="D123" s="222"/>
      <c r="E123" s="222"/>
      <c r="F123" s="222" t="s">
        <v>142</v>
      </c>
      <c r="G123" s="222"/>
      <c r="H123" s="229"/>
    </row>
    <row r="124" spans="1:8" ht="15" x14ac:dyDescent="0.2">
      <c r="A124" s="230" t="s">
        <v>302</v>
      </c>
      <c r="B124" s="216" t="s">
        <v>294</v>
      </c>
      <c r="C124" s="222"/>
      <c r="D124" s="222"/>
      <c r="E124" s="222"/>
      <c r="F124" s="222" t="s">
        <v>142</v>
      </c>
      <c r="G124" s="222"/>
      <c r="H124" s="229"/>
    </row>
    <row r="125" spans="1:8" ht="30" x14ac:dyDescent="0.2">
      <c r="A125" s="230" t="s">
        <v>303</v>
      </c>
      <c r="B125" s="216" t="s">
        <v>171</v>
      </c>
      <c r="C125" s="222"/>
      <c r="D125" s="222"/>
      <c r="E125" s="222"/>
      <c r="F125" s="222" t="s">
        <v>142</v>
      </c>
      <c r="G125" s="222"/>
      <c r="H125" s="229"/>
    </row>
    <row r="126" spans="1:8" ht="15" x14ac:dyDescent="0.2">
      <c r="A126" s="230" t="s">
        <v>304</v>
      </c>
      <c r="B126" s="216" t="s">
        <v>295</v>
      </c>
      <c r="C126" s="222"/>
      <c r="D126" s="222"/>
      <c r="E126" s="222"/>
      <c r="F126" s="222" t="s">
        <v>142</v>
      </c>
      <c r="G126" s="222"/>
      <c r="H126" s="229"/>
    </row>
    <row r="127" spans="1:8" ht="30" x14ac:dyDescent="0.2">
      <c r="A127" s="230" t="s">
        <v>305</v>
      </c>
      <c r="B127" s="216" t="s">
        <v>173</v>
      </c>
      <c r="C127" s="222"/>
      <c r="D127" s="222"/>
      <c r="E127" s="222"/>
      <c r="F127" s="222" t="s">
        <v>142</v>
      </c>
      <c r="G127" s="222"/>
      <c r="H127" s="229"/>
    </row>
    <row r="128" spans="1:8" ht="15" x14ac:dyDescent="0.2">
      <c r="A128" s="230" t="s">
        <v>306</v>
      </c>
      <c r="B128" s="216" t="s">
        <v>174</v>
      </c>
      <c r="C128" s="222"/>
      <c r="D128" s="222"/>
      <c r="E128" s="222"/>
      <c r="F128" s="222"/>
      <c r="G128" s="222" t="s">
        <v>142</v>
      </c>
      <c r="H128" s="229"/>
    </row>
    <row r="129" spans="1:8" ht="15" x14ac:dyDescent="0.2">
      <c r="A129" s="230" t="s">
        <v>307</v>
      </c>
      <c r="B129" s="216" t="s">
        <v>175</v>
      </c>
      <c r="C129" s="222"/>
      <c r="D129" s="222"/>
      <c r="E129" s="222"/>
      <c r="F129" s="222"/>
      <c r="G129" s="222" t="s">
        <v>142</v>
      </c>
      <c r="H129" s="229"/>
    </row>
    <row r="130" spans="1:8" ht="15" x14ac:dyDescent="0.2">
      <c r="A130" s="230" t="s">
        <v>308</v>
      </c>
      <c r="B130" s="216" t="s">
        <v>176</v>
      </c>
      <c r="C130" s="222"/>
      <c r="D130" s="222"/>
      <c r="E130" s="222"/>
      <c r="F130" s="222"/>
      <c r="G130" s="222" t="s">
        <v>135</v>
      </c>
      <c r="H130" s="229"/>
    </row>
    <row r="131" spans="1:8" ht="30" x14ac:dyDescent="0.2">
      <c r="A131" s="230" t="s">
        <v>309</v>
      </c>
      <c r="B131" s="216" t="s">
        <v>177</v>
      </c>
      <c r="C131" s="222"/>
      <c r="D131" s="222"/>
      <c r="E131" s="222"/>
      <c r="F131" s="222"/>
      <c r="G131" s="222" t="s">
        <v>135</v>
      </c>
      <c r="H131" s="229"/>
    </row>
    <row r="132" spans="1:8" ht="15" x14ac:dyDescent="0.2">
      <c r="A132" s="230" t="s">
        <v>310</v>
      </c>
      <c r="B132" s="216" t="s">
        <v>178</v>
      </c>
      <c r="C132" s="222"/>
      <c r="D132" s="222"/>
      <c r="E132" s="222"/>
      <c r="F132" s="222"/>
      <c r="G132" s="222" t="s">
        <v>135</v>
      </c>
      <c r="H132" s="229"/>
    </row>
    <row r="133" spans="1:8" ht="34.5" customHeight="1" x14ac:dyDescent="0.2">
      <c r="A133" s="240">
        <v>8</v>
      </c>
      <c r="B133" s="426" t="s">
        <v>886</v>
      </c>
      <c r="C133" s="426"/>
      <c r="D133" s="426"/>
      <c r="E133" s="426"/>
      <c r="F133" s="426"/>
      <c r="G133" s="426"/>
      <c r="H133" s="427"/>
    </row>
    <row r="134" spans="1:8" ht="30" x14ac:dyDescent="0.2">
      <c r="A134" s="230" t="s">
        <v>325</v>
      </c>
      <c r="B134" s="216" t="s">
        <v>311</v>
      </c>
      <c r="C134" s="222"/>
      <c r="D134" s="222"/>
      <c r="E134" s="222"/>
      <c r="F134" s="222" t="s">
        <v>142</v>
      </c>
      <c r="G134" s="222"/>
      <c r="H134" s="229"/>
    </row>
    <row r="135" spans="1:8" ht="30" x14ac:dyDescent="0.2">
      <c r="A135" s="230" t="s">
        <v>326</v>
      </c>
      <c r="B135" s="216" t="s">
        <v>312</v>
      </c>
      <c r="C135" s="222"/>
      <c r="D135" s="222"/>
      <c r="E135" s="222"/>
      <c r="F135" s="222" t="s">
        <v>142</v>
      </c>
      <c r="G135" s="222"/>
      <c r="H135" s="229"/>
    </row>
    <row r="136" spans="1:8" ht="30" x14ac:dyDescent="0.2">
      <c r="A136" s="230" t="s">
        <v>327</v>
      </c>
      <c r="B136" s="216" t="s">
        <v>313</v>
      </c>
      <c r="C136" s="222"/>
      <c r="D136" s="222"/>
      <c r="E136" s="222"/>
      <c r="F136" s="222" t="s">
        <v>142</v>
      </c>
      <c r="G136" s="222"/>
      <c r="H136" s="229"/>
    </row>
    <row r="137" spans="1:8" ht="30" x14ac:dyDescent="0.2">
      <c r="A137" s="230" t="s">
        <v>328</v>
      </c>
      <c r="B137" s="216" t="s">
        <v>314</v>
      </c>
      <c r="C137" s="222"/>
      <c r="D137" s="222"/>
      <c r="E137" s="222"/>
      <c r="F137" s="222" t="s">
        <v>142</v>
      </c>
      <c r="G137" s="222"/>
      <c r="H137" s="229"/>
    </row>
    <row r="138" spans="1:8" ht="30" x14ac:dyDescent="0.2">
      <c r="A138" s="230" t="s">
        <v>329</v>
      </c>
      <c r="B138" s="216" t="s">
        <v>315</v>
      </c>
      <c r="C138" s="222"/>
      <c r="D138" s="222"/>
      <c r="E138" s="222"/>
      <c r="F138" s="222" t="s">
        <v>142</v>
      </c>
      <c r="G138" s="222"/>
      <c r="H138" s="229"/>
    </row>
    <row r="139" spans="1:8" ht="15" x14ac:dyDescent="0.2">
      <c r="A139" s="230" t="s">
        <v>330</v>
      </c>
      <c r="B139" s="216" t="s">
        <v>316</v>
      </c>
      <c r="C139" s="222"/>
      <c r="D139" s="222"/>
      <c r="E139" s="222"/>
      <c r="F139" s="222" t="s">
        <v>142</v>
      </c>
      <c r="G139" s="222"/>
      <c r="H139" s="229"/>
    </row>
    <row r="140" spans="1:8" ht="30" x14ac:dyDescent="0.2">
      <c r="A140" s="230" t="s">
        <v>331</v>
      </c>
      <c r="B140" s="216" t="s">
        <v>317</v>
      </c>
      <c r="C140" s="222"/>
      <c r="D140" s="222"/>
      <c r="E140" s="222"/>
      <c r="F140" s="222" t="s">
        <v>142</v>
      </c>
      <c r="G140" s="222"/>
      <c r="H140" s="229"/>
    </row>
    <row r="141" spans="1:8" ht="30" x14ac:dyDescent="0.2">
      <c r="A141" s="230" t="s">
        <v>332</v>
      </c>
      <c r="B141" s="216" t="s">
        <v>318</v>
      </c>
      <c r="C141" s="222"/>
      <c r="D141" s="222"/>
      <c r="E141" s="222"/>
      <c r="F141" s="222" t="s">
        <v>142</v>
      </c>
      <c r="G141" s="222"/>
      <c r="H141" s="229"/>
    </row>
    <row r="142" spans="1:8" ht="30" x14ac:dyDescent="0.2">
      <c r="A142" s="230" t="s">
        <v>333</v>
      </c>
      <c r="B142" s="216" t="s">
        <v>319</v>
      </c>
      <c r="C142" s="222"/>
      <c r="D142" s="222"/>
      <c r="E142" s="222"/>
      <c r="F142" s="222" t="s">
        <v>142</v>
      </c>
      <c r="G142" s="222"/>
      <c r="H142" s="229"/>
    </row>
    <row r="143" spans="1:8" ht="30" x14ac:dyDescent="0.2">
      <c r="A143" s="230" t="s">
        <v>334</v>
      </c>
      <c r="B143" s="216" t="s">
        <v>320</v>
      </c>
      <c r="C143" s="222"/>
      <c r="D143" s="222"/>
      <c r="E143" s="222"/>
      <c r="F143" s="222" t="s">
        <v>142</v>
      </c>
      <c r="G143" s="222"/>
      <c r="H143" s="229"/>
    </row>
    <row r="144" spans="1:8" ht="30" x14ac:dyDescent="0.2">
      <c r="A144" s="230" t="s">
        <v>335</v>
      </c>
      <c r="B144" s="216" t="s">
        <v>321</v>
      </c>
      <c r="C144" s="222"/>
      <c r="D144" s="222"/>
      <c r="E144" s="222"/>
      <c r="F144" s="222"/>
      <c r="G144" s="222" t="s">
        <v>142</v>
      </c>
      <c r="H144" s="229"/>
    </row>
    <row r="145" spans="1:8" ht="30" x14ac:dyDescent="0.2">
      <c r="A145" s="230" t="s">
        <v>336</v>
      </c>
      <c r="B145" s="216" t="s">
        <v>322</v>
      </c>
      <c r="C145" s="222"/>
      <c r="D145" s="222"/>
      <c r="E145" s="222"/>
      <c r="F145" s="222"/>
      <c r="G145" s="222" t="s">
        <v>142</v>
      </c>
      <c r="H145" s="229"/>
    </row>
    <row r="146" spans="1:8" ht="30" x14ac:dyDescent="0.2">
      <c r="A146" s="230" t="s">
        <v>337</v>
      </c>
      <c r="B146" s="216" t="s">
        <v>323</v>
      </c>
      <c r="C146" s="222"/>
      <c r="D146" s="222"/>
      <c r="E146" s="222"/>
      <c r="F146" s="222"/>
      <c r="G146" s="222" t="s">
        <v>142</v>
      </c>
      <c r="H146" s="229"/>
    </row>
    <row r="147" spans="1:8" ht="30" x14ac:dyDescent="0.2">
      <c r="A147" s="230" t="s">
        <v>338</v>
      </c>
      <c r="B147" s="216" t="s">
        <v>324</v>
      </c>
      <c r="C147" s="222"/>
      <c r="D147" s="222"/>
      <c r="E147" s="222"/>
      <c r="F147" s="222"/>
      <c r="G147" s="222" t="s">
        <v>135</v>
      </c>
      <c r="H147" s="229"/>
    </row>
    <row r="148" spans="1:8" ht="27" customHeight="1" x14ac:dyDescent="0.2">
      <c r="A148" s="240">
        <v>9</v>
      </c>
      <c r="B148" s="426" t="s">
        <v>339</v>
      </c>
      <c r="C148" s="426"/>
      <c r="D148" s="426"/>
      <c r="E148" s="426"/>
      <c r="F148" s="426"/>
      <c r="G148" s="426"/>
      <c r="H148" s="427"/>
    </row>
    <row r="149" spans="1:8" ht="15" x14ac:dyDescent="0.2">
      <c r="A149" s="230" t="s">
        <v>340</v>
      </c>
      <c r="B149" s="216" t="s">
        <v>363</v>
      </c>
      <c r="C149" s="222"/>
      <c r="D149" s="222"/>
      <c r="E149" s="222"/>
      <c r="F149" s="222"/>
      <c r="G149" s="222" t="s">
        <v>142</v>
      </c>
      <c r="H149" s="229"/>
    </row>
    <row r="150" spans="1:8" ht="15" x14ac:dyDescent="0.2">
      <c r="A150" s="230" t="s">
        <v>341</v>
      </c>
      <c r="B150" s="216" t="s">
        <v>364</v>
      </c>
      <c r="C150" s="222"/>
      <c r="D150" s="222"/>
      <c r="E150" s="222" t="s">
        <v>142</v>
      </c>
      <c r="F150" s="222"/>
      <c r="G150" s="222"/>
      <c r="H150" s="229"/>
    </row>
    <row r="151" spans="1:8" ht="30" x14ac:dyDescent="0.2">
      <c r="A151" s="230" t="s">
        <v>342</v>
      </c>
      <c r="B151" s="216" t="s">
        <v>365</v>
      </c>
      <c r="C151" s="222"/>
      <c r="D151" s="222"/>
      <c r="E151" s="222"/>
      <c r="F151" s="222"/>
      <c r="G151" s="222" t="s">
        <v>142</v>
      </c>
      <c r="H151" s="229"/>
    </row>
    <row r="152" spans="1:8" ht="30" x14ac:dyDescent="0.2">
      <c r="A152" s="230" t="s">
        <v>343</v>
      </c>
      <c r="B152" s="216" t="s">
        <v>366</v>
      </c>
      <c r="C152" s="222"/>
      <c r="D152" s="222" t="s">
        <v>142</v>
      </c>
      <c r="E152" s="222"/>
      <c r="F152" s="222"/>
      <c r="G152" s="222"/>
      <c r="H152" s="229"/>
    </row>
    <row r="153" spans="1:8" ht="15" x14ac:dyDescent="0.2">
      <c r="A153" s="230" t="s">
        <v>344</v>
      </c>
      <c r="B153" s="216" t="s">
        <v>367</v>
      </c>
      <c r="C153" s="222"/>
      <c r="D153" s="222"/>
      <c r="E153" s="222"/>
      <c r="F153" s="222"/>
      <c r="G153" s="222" t="s">
        <v>142</v>
      </c>
      <c r="H153" s="229"/>
    </row>
    <row r="154" spans="1:8" ht="45" x14ac:dyDescent="0.2">
      <c r="A154" s="230" t="s">
        <v>345</v>
      </c>
      <c r="B154" s="216" t="s">
        <v>368</v>
      </c>
      <c r="C154" s="222"/>
      <c r="D154" s="222"/>
      <c r="E154" s="222"/>
      <c r="F154" s="222"/>
      <c r="G154" s="222" t="s">
        <v>142</v>
      </c>
      <c r="H154" s="229"/>
    </row>
    <row r="155" spans="1:8" ht="30" x14ac:dyDescent="0.2">
      <c r="A155" s="230" t="s">
        <v>346</v>
      </c>
      <c r="B155" s="216" t="s">
        <v>369</v>
      </c>
      <c r="C155" s="222"/>
      <c r="D155" s="222"/>
      <c r="E155" s="222" t="s">
        <v>142</v>
      </c>
      <c r="F155" s="222"/>
      <c r="G155" s="222"/>
      <c r="H155" s="229"/>
    </row>
    <row r="156" spans="1:8" ht="15" x14ac:dyDescent="0.2">
      <c r="A156" s="230" t="s">
        <v>347</v>
      </c>
      <c r="B156" s="216" t="s">
        <v>370</v>
      </c>
      <c r="C156" s="222"/>
      <c r="D156" s="222"/>
      <c r="E156" s="222"/>
      <c r="F156" s="222"/>
      <c r="G156" s="222" t="s">
        <v>142</v>
      </c>
      <c r="H156" s="229"/>
    </row>
    <row r="157" spans="1:8" ht="60" x14ac:dyDescent="0.2">
      <c r="A157" s="230" t="s">
        <v>348</v>
      </c>
      <c r="B157" s="216" t="s">
        <v>371</v>
      </c>
      <c r="C157" s="222"/>
      <c r="D157" s="222"/>
      <c r="E157" s="222"/>
      <c r="F157" s="222"/>
      <c r="G157" s="222" t="s">
        <v>135</v>
      </c>
      <c r="H157" s="229"/>
    </row>
    <row r="158" spans="1:8" ht="15" x14ac:dyDescent="0.2">
      <c r="A158" s="230" t="s">
        <v>349</v>
      </c>
      <c r="B158" s="216" t="s">
        <v>372</v>
      </c>
      <c r="C158" s="222"/>
      <c r="D158" s="222"/>
      <c r="E158" s="222"/>
      <c r="F158" s="222"/>
      <c r="G158" s="222" t="s">
        <v>142</v>
      </c>
      <c r="H158" s="229"/>
    </row>
    <row r="159" spans="1:8" ht="30" x14ac:dyDescent="0.2">
      <c r="A159" s="230" t="s">
        <v>350</v>
      </c>
      <c r="B159" s="216" t="s">
        <v>373</v>
      </c>
      <c r="C159" s="222"/>
      <c r="D159" s="222"/>
      <c r="E159" s="222"/>
      <c r="F159" s="222"/>
      <c r="G159" s="222" t="s">
        <v>142</v>
      </c>
      <c r="H159" s="229"/>
    </row>
    <row r="160" spans="1:8" ht="30" x14ac:dyDescent="0.2">
      <c r="A160" s="230" t="s">
        <v>351</v>
      </c>
      <c r="B160" s="216" t="s">
        <v>374</v>
      </c>
      <c r="C160" s="222"/>
      <c r="D160" s="222"/>
      <c r="E160" s="222"/>
      <c r="F160" s="222"/>
      <c r="G160" s="222" t="s">
        <v>142</v>
      </c>
      <c r="H160" s="229"/>
    </row>
    <row r="161" spans="1:8" ht="15" x14ac:dyDescent="0.2">
      <c r="A161" s="230" t="s">
        <v>352</v>
      </c>
      <c r="B161" s="216" t="s">
        <v>375</v>
      </c>
      <c r="C161" s="222"/>
      <c r="D161" s="222"/>
      <c r="E161" s="222" t="s">
        <v>142</v>
      </c>
      <c r="F161" s="222"/>
      <c r="G161" s="222"/>
      <c r="H161" s="229"/>
    </row>
    <row r="162" spans="1:8" ht="15" x14ac:dyDescent="0.2">
      <c r="A162" s="230" t="s">
        <v>353</v>
      </c>
      <c r="B162" s="216" t="s">
        <v>376</v>
      </c>
      <c r="C162" s="222"/>
      <c r="D162" s="222" t="s">
        <v>142</v>
      </c>
      <c r="E162" s="222"/>
      <c r="F162" s="222"/>
      <c r="G162" s="222"/>
      <c r="H162" s="229"/>
    </row>
    <row r="163" spans="1:8" ht="15" x14ac:dyDescent="0.2">
      <c r="A163" s="230" t="s">
        <v>354</v>
      </c>
      <c r="B163" s="216" t="s">
        <v>377</v>
      </c>
      <c r="C163" s="222"/>
      <c r="D163" s="222" t="s">
        <v>142</v>
      </c>
      <c r="E163" s="222"/>
      <c r="F163" s="222"/>
      <c r="G163" s="222"/>
      <c r="H163" s="229"/>
    </row>
    <row r="164" spans="1:8" ht="15" x14ac:dyDescent="0.2">
      <c r="A164" s="230" t="s">
        <v>355</v>
      </c>
      <c r="B164" s="216" t="s">
        <v>378</v>
      </c>
      <c r="C164" s="222"/>
      <c r="D164" s="222" t="s">
        <v>142</v>
      </c>
      <c r="E164" s="222"/>
      <c r="F164" s="222"/>
      <c r="G164" s="222"/>
      <c r="H164" s="229"/>
    </row>
    <row r="165" spans="1:8" ht="15" x14ac:dyDescent="0.2">
      <c r="A165" s="230" t="s">
        <v>356</v>
      </c>
      <c r="B165" s="216" t="s">
        <v>379</v>
      </c>
      <c r="C165" s="222"/>
      <c r="D165" s="222"/>
      <c r="E165" s="222"/>
      <c r="F165" s="222"/>
      <c r="G165" s="222" t="s">
        <v>142</v>
      </c>
      <c r="H165" s="229"/>
    </row>
    <row r="166" spans="1:8" ht="15" x14ac:dyDescent="0.2">
      <c r="A166" s="230" t="s">
        <v>357</v>
      </c>
      <c r="B166" s="216" t="s">
        <v>380</v>
      </c>
      <c r="C166" s="222"/>
      <c r="D166" s="222" t="s">
        <v>142</v>
      </c>
      <c r="E166" s="222"/>
      <c r="F166" s="222"/>
      <c r="G166" s="222"/>
      <c r="H166" s="229"/>
    </row>
    <row r="167" spans="1:8" ht="15" x14ac:dyDescent="0.2">
      <c r="A167" s="230" t="s">
        <v>358</v>
      </c>
      <c r="B167" s="216" t="s">
        <v>381</v>
      </c>
      <c r="C167" s="222"/>
      <c r="D167" s="222"/>
      <c r="E167" s="222"/>
      <c r="F167" s="222"/>
      <c r="G167" s="222" t="s">
        <v>135</v>
      </c>
      <c r="H167" s="229"/>
    </row>
    <row r="168" spans="1:8" ht="15" x14ac:dyDescent="0.2">
      <c r="A168" s="230" t="s">
        <v>359</v>
      </c>
      <c r="B168" s="216" t="s">
        <v>382</v>
      </c>
      <c r="C168" s="222"/>
      <c r="D168" s="222"/>
      <c r="E168" s="222"/>
      <c r="F168" s="222"/>
      <c r="G168" s="222" t="s">
        <v>135</v>
      </c>
      <c r="H168" s="229"/>
    </row>
    <row r="169" spans="1:8" ht="15" x14ac:dyDescent="0.2">
      <c r="A169" s="230" t="s">
        <v>360</v>
      </c>
      <c r="B169" s="216" t="s">
        <v>383</v>
      </c>
      <c r="C169" s="222"/>
      <c r="D169" s="222"/>
      <c r="E169" s="222"/>
      <c r="F169" s="222"/>
      <c r="G169" s="222" t="s">
        <v>142</v>
      </c>
      <c r="H169" s="229"/>
    </row>
    <row r="170" spans="1:8" ht="15" x14ac:dyDescent="0.2">
      <c r="A170" s="230" t="s">
        <v>361</v>
      </c>
      <c r="B170" s="216" t="s">
        <v>384</v>
      </c>
      <c r="C170" s="222"/>
      <c r="D170" s="222" t="s">
        <v>142</v>
      </c>
      <c r="E170" s="222"/>
      <c r="F170" s="222"/>
      <c r="G170" s="222"/>
      <c r="H170" s="229"/>
    </row>
    <row r="171" spans="1:8" ht="30" x14ac:dyDescent="0.2">
      <c r="A171" s="230" t="s">
        <v>362</v>
      </c>
      <c r="B171" s="216" t="s">
        <v>385</v>
      </c>
      <c r="C171" s="222"/>
      <c r="D171" s="222"/>
      <c r="E171" s="222"/>
      <c r="F171" s="222"/>
      <c r="G171" s="222" t="s">
        <v>142</v>
      </c>
      <c r="H171" s="229"/>
    </row>
    <row r="172" spans="1:8" ht="30" x14ac:dyDescent="0.2">
      <c r="A172" s="230" t="s">
        <v>393</v>
      </c>
      <c r="B172" s="216" t="s">
        <v>386</v>
      </c>
      <c r="C172" s="222"/>
      <c r="D172" s="222"/>
      <c r="E172" s="222"/>
      <c r="F172" s="222" t="s">
        <v>142</v>
      </c>
      <c r="G172" s="222"/>
      <c r="H172" s="229"/>
    </row>
    <row r="173" spans="1:8" ht="30" x14ac:dyDescent="0.2">
      <c r="A173" s="230" t="s">
        <v>394</v>
      </c>
      <c r="B173" s="216" t="s">
        <v>387</v>
      </c>
      <c r="C173" s="222"/>
      <c r="D173" s="222"/>
      <c r="E173" s="222"/>
      <c r="F173" s="222" t="s">
        <v>142</v>
      </c>
      <c r="G173" s="222"/>
      <c r="H173" s="229"/>
    </row>
    <row r="174" spans="1:8" ht="45" x14ac:dyDescent="0.2">
      <c r="A174" s="230" t="s">
        <v>395</v>
      </c>
      <c r="B174" s="216" t="s">
        <v>388</v>
      </c>
      <c r="C174" s="222"/>
      <c r="D174" s="222"/>
      <c r="E174" s="222"/>
      <c r="F174" s="222" t="s">
        <v>142</v>
      </c>
      <c r="G174" s="222"/>
      <c r="H174" s="229"/>
    </row>
    <row r="175" spans="1:8" ht="30" x14ac:dyDescent="0.2">
      <c r="A175" s="230" t="s">
        <v>396</v>
      </c>
      <c r="B175" s="216" t="s">
        <v>389</v>
      </c>
      <c r="C175" s="222"/>
      <c r="D175" s="222"/>
      <c r="E175" s="222"/>
      <c r="F175" s="222" t="s">
        <v>142</v>
      </c>
      <c r="G175" s="222"/>
      <c r="H175" s="229"/>
    </row>
    <row r="176" spans="1:8" ht="30" x14ac:dyDescent="0.2">
      <c r="A176" s="230" t="s">
        <v>397</v>
      </c>
      <c r="B176" s="216" t="s">
        <v>390</v>
      </c>
      <c r="C176" s="222"/>
      <c r="D176" s="222"/>
      <c r="E176" s="222"/>
      <c r="F176" s="222"/>
      <c r="G176" s="222" t="s">
        <v>135</v>
      </c>
      <c r="H176" s="229"/>
    </row>
    <row r="177" spans="1:8" ht="30" x14ac:dyDescent="0.2">
      <c r="A177" s="230" t="s">
        <v>398</v>
      </c>
      <c r="B177" s="216" t="s">
        <v>391</v>
      </c>
      <c r="C177" s="222"/>
      <c r="D177" s="222"/>
      <c r="E177" s="222"/>
      <c r="F177" s="222"/>
      <c r="G177" s="222" t="s">
        <v>135</v>
      </c>
      <c r="H177" s="229"/>
    </row>
    <row r="178" spans="1:8" ht="30" x14ac:dyDescent="0.2">
      <c r="A178" s="230" t="s">
        <v>399</v>
      </c>
      <c r="B178" s="216" t="s">
        <v>392</v>
      </c>
      <c r="C178" s="222"/>
      <c r="D178" s="222"/>
      <c r="E178" s="222"/>
      <c r="F178" s="222"/>
      <c r="G178" s="222" t="s">
        <v>135</v>
      </c>
      <c r="H178" s="229"/>
    </row>
    <row r="179" spans="1:8" ht="24" customHeight="1" x14ac:dyDescent="0.2">
      <c r="A179" s="240">
        <v>10</v>
      </c>
      <c r="B179" s="426" t="s">
        <v>400</v>
      </c>
      <c r="C179" s="426"/>
      <c r="D179" s="426"/>
      <c r="E179" s="426"/>
      <c r="F179" s="426"/>
      <c r="G179" s="426"/>
      <c r="H179" s="427"/>
    </row>
    <row r="180" spans="1:8" ht="29.25" customHeight="1" x14ac:dyDescent="0.2">
      <c r="A180" s="428" t="s">
        <v>401</v>
      </c>
      <c r="B180" s="429"/>
      <c r="C180" s="429"/>
      <c r="D180" s="429"/>
      <c r="E180" s="429"/>
      <c r="F180" s="429"/>
      <c r="G180" s="429"/>
      <c r="H180" s="430"/>
    </row>
    <row r="181" spans="1:8" ht="15" x14ac:dyDescent="0.2">
      <c r="A181" s="230" t="s">
        <v>416</v>
      </c>
      <c r="B181" s="216" t="s">
        <v>562</v>
      </c>
      <c r="C181" s="222" t="s">
        <v>142</v>
      </c>
      <c r="D181" s="222"/>
      <c r="E181" s="222"/>
      <c r="F181" s="222"/>
      <c r="G181" s="222"/>
      <c r="H181" s="229"/>
    </row>
    <row r="182" spans="1:8" ht="15" x14ac:dyDescent="0.2">
      <c r="A182" s="230" t="s">
        <v>417</v>
      </c>
      <c r="B182" s="216" t="s">
        <v>561</v>
      </c>
      <c r="C182" s="222"/>
      <c r="D182" s="222"/>
      <c r="E182" s="222"/>
      <c r="F182" s="222" t="s">
        <v>142</v>
      </c>
      <c r="G182" s="222"/>
      <c r="H182" s="229"/>
    </row>
    <row r="183" spans="1:8" ht="15" x14ac:dyDescent="0.2">
      <c r="A183" s="230" t="s">
        <v>418</v>
      </c>
      <c r="B183" s="216" t="s">
        <v>560</v>
      </c>
      <c r="C183" s="222"/>
      <c r="D183" s="222"/>
      <c r="E183" s="222"/>
      <c r="F183" s="222" t="s">
        <v>142</v>
      </c>
      <c r="G183" s="222"/>
      <c r="H183" s="229"/>
    </row>
    <row r="184" spans="1:8" ht="15" x14ac:dyDescent="0.2">
      <c r="A184" s="230" t="s">
        <v>419</v>
      </c>
      <c r="B184" s="216" t="s">
        <v>559</v>
      </c>
      <c r="C184" s="222"/>
      <c r="D184" s="222"/>
      <c r="E184" s="222"/>
      <c r="F184" s="222" t="s">
        <v>142</v>
      </c>
      <c r="G184" s="222"/>
      <c r="H184" s="229"/>
    </row>
    <row r="185" spans="1:8" ht="15" x14ac:dyDescent="0.2">
      <c r="A185" s="230" t="s">
        <v>420</v>
      </c>
      <c r="B185" s="216" t="s">
        <v>558</v>
      </c>
      <c r="C185" s="222"/>
      <c r="D185" s="222"/>
      <c r="E185" s="222"/>
      <c r="F185" s="222" t="s">
        <v>142</v>
      </c>
      <c r="G185" s="222"/>
      <c r="H185" s="229"/>
    </row>
    <row r="186" spans="1:8" ht="15" x14ac:dyDescent="0.2">
      <c r="A186" s="230" t="s">
        <v>421</v>
      </c>
      <c r="B186" s="216" t="s">
        <v>557</v>
      </c>
      <c r="C186" s="222"/>
      <c r="D186" s="222"/>
      <c r="E186" s="222"/>
      <c r="F186" s="222" t="s">
        <v>142</v>
      </c>
      <c r="G186" s="222"/>
      <c r="H186" s="229"/>
    </row>
    <row r="187" spans="1:8" ht="15" x14ac:dyDescent="0.2">
      <c r="A187" s="230" t="s">
        <v>422</v>
      </c>
      <c r="B187" s="216" t="s">
        <v>556</v>
      </c>
      <c r="C187" s="222"/>
      <c r="D187" s="222" t="s">
        <v>142</v>
      </c>
      <c r="E187" s="222"/>
      <c r="F187" s="222"/>
      <c r="G187" s="222"/>
      <c r="H187" s="229"/>
    </row>
    <row r="188" spans="1:8" ht="15" x14ac:dyDescent="0.2">
      <c r="A188" s="230" t="s">
        <v>423</v>
      </c>
      <c r="B188" s="216" t="s">
        <v>555</v>
      </c>
      <c r="C188" s="222"/>
      <c r="D188" s="222"/>
      <c r="E188" s="222"/>
      <c r="F188" s="222" t="s">
        <v>142</v>
      </c>
      <c r="G188" s="222"/>
      <c r="H188" s="229"/>
    </row>
    <row r="189" spans="1:8" ht="30" x14ac:dyDescent="0.2">
      <c r="A189" s="230" t="s">
        <v>424</v>
      </c>
      <c r="B189" s="216" t="s">
        <v>554</v>
      </c>
      <c r="C189" s="222"/>
      <c r="D189" s="222"/>
      <c r="E189" s="222"/>
      <c r="F189" s="222" t="s">
        <v>142</v>
      </c>
      <c r="G189" s="222"/>
      <c r="H189" s="229"/>
    </row>
    <row r="190" spans="1:8" ht="15" x14ac:dyDescent="0.2">
      <c r="A190" s="230" t="s">
        <v>425</v>
      </c>
      <c r="B190" s="216" t="s">
        <v>553</v>
      </c>
      <c r="C190" s="222"/>
      <c r="D190" s="222"/>
      <c r="E190" s="222"/>
      <c r="F190" s="222" t="s">
        <v>142</v>
      </c>
      <c r="G190" s="222"/>
      <c r="H190" s="229"/>
    </row>
    <row r="191" spans="1:8" ht="15" x14ac:dyDescent="0.2">
      <c r="A191" s="230" t="s">
        <v>426</v>
      </c>
      <c r="B191" s="216" t="s">
        <v>402</v>
      </c>
      <c r="C191" s="222"/>
      <c r="D191" s="222"/>
      <c r="E191" s="222"/>
      <c r="F191" s="222" t="s">
        <v>142</v>
      </c>
      <c r="G191" s="222"/>
      <c r="H191" s="229"/>
    </row>
    <row r="192" spans="1:8" ht="15" x14ac:dyDescent="0.2">
      <c r="A192" s="230" t="s">
        <v>427</v>
      </c>
      <c r="B192" s="216" t="s">
        <v>552</v>
      </c>
      <c r="C192" s="222"/>
      <c r="D192" s="222"/>
      <c r="E192" s="222"/>
      <c r="F192" s="222" t="s">
        <v>142</v>
      </c>
      <c r="G192" s="222"/>
      <c r="H192" s="229"/>
    </row>
    <row r="193" spans="1:8" ht="15" x14ac:dyDescent="0.2">
      <c r="A193" s="230" t="s">
        <v>428</v>
      </c>
      <c r="B193" s="216" t="s">
        <v>551</v>
      </c>
      <c r="C193" s="222"/>
      <c r="D193" s="222"/>
      <c r="E193" s="222"/>
      <c r="F193" s="222" t="s">
        <v>142</v>
      </c>
      <c r="G193" s="222"/>
      <c r="H193" s="229"/>
    </row>
    <row r="194" spans="1:8" ht="30" x14ac:dyDescent="0.2">
      <c r="A194" s="230" t="s">
        <v>429</v>
      </c>
      <c r="B194" s="216" t="s">
        <v>550</v>
      </c>
      <c r="C194" s="222"/>
      <c r="D194" s="222"/>
      <c r="E194" s="222"/>
      <c r="F194" s="222" t="s">
        <v>142</v>
      </c>
      <c r="G194" s="222"/>
      <c r="H194" s="229"/>
    </row>
    <row r="195" spans="1:8" ht="15" x14ac:dyDescent="0.2">
      <c r="A195" s="230" t="s">
        <v>430</v>
      </c>
      <c r="B195" s="216" t="s">
        <v>549</v>
      </c>
      <c r="C195" s="222"/>
      <c r="D195" s="222"/>
      <c r="E195" s="222"/>
      <c r="F195" s="222"/>
      <c r="G195" s="222" t="s">
        <v>135</v>
      </c>
      <c r="H195" s="229"/>
    </row>
    <row r="196" spans="1:8" ht="45" x14ac:dyDescent="0.2">
      <c r="A196" s="230" t="s">
        <v>431</v>
      </c>
      <c r="B196" s="216" t="s">
        <v>548</v>
      </c>
      <c r="C196" s="222"/>
      <c r="D196" s="222"/>
      <c r="E196" s="222"/>
      <c r="F196" s="222"/>
      <c r="G196" s="222" t="s">
        <v>135</v>
      </c>
      <c r="H196" s="229"/>
    </row>
    <row r="197" spans="1:8" ht="15" x14ac:dyDescent="0.2">
      <c r="A197" s="230" t="s">
        <v>432</v>
      </c>
      <c r="B197" s="216" t="s">
        <v>539</v>
      </c>
      <c r="C197" s="222"/>
      <c r="D197" s="222"/>
      <c r="E197" s="222"/>
      <c r="F197" s="222"/>
      <c r="G197" s="222"/>
      <c r="H197" s="229" t="s">
        <v>135</v>
      </c>
    </row>
    <row r="198" spans="1:8" ht="15" x14ac:dyDescent="0.2">
      <c r="A198" s="230" t="s">
        <v>433</v>
      </c>
      <c r="B198" s="216" t="s">
        <v>547</v>
      </c>
      <c r="C198" s="222"/>
      <c r="D198" s="222"/>
      <c r="E198" s="222"/>
      <c r="F198" s="222"/>
      <c r="G198" s="222"/>
      <c r="H198" s="229" t="s">
        <v>135</v>
      </c>
    </row>
    <row r="199" spans="1:8" ht="21.75" customHeight="1" x14ac:dyDescent="0.2">
      <c r="A199" s="428" t="s">
        <v>403</v>
      </c>
      <c r="B199" s="429"/>
      <c r="C199" s="429"/>
      <c r="D199" s="429"/>
      <c r="E199" s="429"/>
      <c r="F199" s="429"/>
      <c r="G199" s="429"/>
      <c r="H199" s="430"/>
    </row>
    <row r="200" spans="1:8" ht="15" x14ac:dyDescent="0.2">
      <c r="A200" s="230" t="s">
        <v>434</v>
      </c>
      <c r="B200" s="216" t="s">
        <v>546</v>
      </c>
      <c r="C200" s="222"/>
      <c r="D200" s="222"/>
      <c r="E200" s="222"/>
      <c r="F200" s="222" t="s">
        <v>142</v>
      </c>
      <c r="G200" s="222"/>
      <c r="H200" s="229"/>
    </row>
    <row r="201" spans="1:8" ht="15" x14ac:dyDescent="0.2">
      <c r="A201" s="230" t="s">
        <v>435</v>
      </c>
      <c r="B201" s="216" t="s">
        <v>545</v>
      </c>
      <c r="C201" s="222"/>
      <c r="D201" s="222"/>
      <c r="E201" s="222"/>
      <c r="F201" s="222" t="s">
        <v>142</v>
      </c>
      <c r="G201" s="222"/>
      <c r="H201" s="229"/>
    </row>
    <row r="202" spans="1:8" ht="15" x14ac:dyDescent="0.2">
      <c r="A202" s="230" t="s">
        <v>436</v>
      </c>
      <c r="B202" s="216" t="s">
        <v>544</v>
      </c>
      <c r="C202" s="222"/>
      <c r="D202" s="222"/>
      <c r="E202" s="222"/>
      <c r="F202" s="222" t="s">
        <v>142</v>
      </c>
      <c r="G202" s="222"/>
      <c r="H202" s="229"/>
    </row>
    <row r="203" spans="1:8" ht="15" x14ac:dyDescent="0.2">
      <c r="A203" s="230" t="s">
        <v>437</v>
      </c>
      <c r="B203" s="216" t="s">
        <v>543</v>
      </c>
      <c r="C203" s="222"/>
      <c r="D203" s="222"/>
      <c r="E203" s="222"/>
      <c r="F203" s="222" t="s">
        <v>142</v>
      </c>
      <c r="G203" s="222"/>
      <c r="H203" s="229"/>
    </row>
    <row r="204" spans="1:8" ht="15" x14ac:dyDescent="0.2">
      <c r="A204" s="230" t="s">
        <v>438</v>
      </c>
      <c r="B204" s="216" t="s">
        <v>542</v>
      </c>
      <c r="C204" s="222"/>
      <c r="D204" s="222"/>
      <c r="E204" s="222"/>
      <c r="F204" s="222" t="s">
        <v>142</v>
      </c>
      <c r="G204" s="222"/>
      <c r="H204" s="229"/>
    </row>
    <row r="205" spans="1:8" ht="15" x14ac:dyDescent="0.2">
      <c r="A205" s="230" t="s">
        <v>439</v>
      </c>
      <c r="B205" s="216" t="s">
        <v>541</v>
      </c>
      <c r="C205" s="222"/>
      <c r="D205" s="222"/>
      <c r="E205" s="222"/>
      <c r="F205" s="222"/>
      <c r="G205" s="222" t="s">
        <v>135</v>
      </c>
      <c r="H205" s="229"/>
    </row>
    <row r="206" spans="1:8" ht="15" x14ac:dyDescent="0.2">
      <c r="A206" s="230" t="s">
        <v>440</v>
      </c>
      <c r="B206" s="216" t="s">
        <v>539</v>
      </c>
      <c r="C206" s="222"/>
      <c r="D206" s="222"/>
      <c r="E206" s="222"/>
      <c r="F206" s="222"/>
      <c r="G206" s="222"/>
      <c r="H206" s="229" t="s">
        <v>135</v>
      </c>
    </row>
    <row r="207" spans="1:8" ht="24" customHeight="1" x14ac:dyDescent="0.2">
      <c r="A207" s="428" t="s">
        <v>404</v>
      </c>
      <c r="B207" s="429"/>
      <c r="C207" s="429"/>
      <c r="D207" s="429"/>
      <c r="E207" s="429"/>
      <c r="F207" s="429"/>
      <c r="G207" s="429"/>
      <c r="H207" s="430"/>
    </row>
    <row r="208" spans="1:8" ht="15" x14ac:dyDescent="0.2">
      <c r="A208" s="230" t="s">
        <v>441</v>
      </c>
      <c r="B208" s="216" t="s">
        <v>405</v>
      </c>
      <c r="C208" s="222"/>
      <c r="D208" s="222"/>
      <c r="E208" s="222"/>
      <c r="F208" s="222" t="s">
        <v>142</v>
      </c>
      <c r="G208" s="222"/>
      <c r="H208" s="229"/>
    </row>
    <row r="209" spans="1:8" ht="30" x14ac:dyDescent="0.2">
      <c r="A209" s="230" t="s">
        <v>442</v>
      </c>
      <c r="B209" s="216" t="s">
        <v>540</v>
      </c>
      <c r="C209" s="222"/>
      <c r="D209" s="222"/>
      <c r="E209" s="222"/>
      <c r="F209" s="222" t="s">
        <v>142</v>
      </c>
      <c r="G209" s="222"/>
      <c r="H209" s="229"/>
    </row>
    <row r="210" spans="1:8" ht="15" x14ac:dyDescent="0.2">
      <c r="A210" s="230" t="s">
        <v>443</v>
      </c>
      <c r="B210" s="216" t="s">
        <v>406</v>
      </c>
      <c r="C210" s="222"/>
      <c r="D210" s="222"/>
      <c r="E210" s="222"/>
      <c r="F210" s="222"/>
      <c r="G210" s="222"/>
      <c r="H210" s="229" t="s">
        <v>142</v>
      </c>
    </row>
    <row r="211" spans="1:8" ht="15" x14ac:dyDescent="0.2">
      <c r="A211" s="230" t="s">
        <v>444</v>
      </c>
      <c r="B211" s="216" t="s">
        <v>539</v>
      </c>
      <c r="C211" s="222"/>
      <c r="D211" s="222"/>
      <c r="E211" s="222"/>
      <c r="F211" s="222"/>
      <c r="G211" s="222"/>
      <c r="H211" s="229" t="s">
        <v>135</v>
      </c>
    </row>
    <row r="212" spans="1:8" ht="25.5" customHeight="1" x14ac:dyDescent="0.2">
      <c r="A212" s="428" t="s">
        <v>407</v>
      </c>
      <c r="B212" s="429"/>
      <c r="C212" s="429"/>
      <c r="D212" s="429"/>
      <c r="E212" s="429"/>
      <c r="F212" s="429"/>
      <c r="G212" s="429"/>
      <c r="H212" s="430"/>
    </row>
    <row r="213" spans="1:8" ht="15" x14ac:dyDescent="0.2">
      <c r="A213" s="230" t="s">
        <v>445</v>
      </c>
      <c r="B213" s="216" t="s">
        <v>538</v>
      </c>
      <c r="C213" s="222"/>
      <c r="D213" s="222"/>
      <c r="E213" s="222"/>
      <c r="F213" s="222" t="s">
        <v>142</v>
      </c>
      <c r="G213" s="222"/>
      <c r="H213" s="229"/>
    </row>
    <row r="214" spans="1:8" ht="15" x14ac:dyDescent="0.2">
      <c r="A214" s="230" t="s">
        <v>446</v>
      </c>
      <c r="B214" s="216" t="s">
        <v>537</v>
      </c>
      <c r="C214" s="222"/>
      <c r="D214" s="222"/>
      <c r="E214" s="222"/>
      <c r="F214" s="222" t="s">
        <v>142</v>
      </c>
      <c r="G214" s="222"/>
      <c r="H214" s="229"/>
    </row>
    <row r="215" spans="1:8" ht="15" x14ac:dyDescent="0.2">
      <c r="A215" s="230" t="s">
        <v>447</v>
      </c>
      <c r="B215" s="216" t="s">
        <v>408</v>
      </c>
      <c r="C215" s="222"/>
      <c r="D215" s="222"/>
      <c r="E215" s="222"/>
      <c r="F215" s="222" t="s">
        <v>142</v>
      </c>
      <c r="G215" s="222"/>
      <c r="H215" s="229"/>
    </row>
    <row r="216" spans="1:8" ht="15" x14ac:dyDescent="0.2">
      <c r="A216" s="230" t="s">
        <v>448</v>
      </c>
      <c r="B216" s="216" t="s">
        <v>536</v>
      </c>
      <c r="C216" s="222"/>
      <c r="D216" s="222"/>
      <c r="E216" s="222"/>
      <c r="F216" s="222"/>
      <c r="G216" s="222" t="s">
        <v>142</v>
      </c>
      <c r="H216" s="229"/>
    </row>
    <row r="217" spans="1:8" ht="15" x14ac:dyDescent="0.2">
      <c r="A217" s="230" t="s">
        <v>449</v>
      </c>
      <c r="B217" s="216" t="s">
        <v>535</v>
      </c>
      <c r="C217" s="222"/>
      <c r="D217" s="222"/>
      <c r="E217" s="222"/>
      <c r="F217" s="222"/>
      <c r="G217" s="222" t="s">
        <v>142</v>
      </c>
      <c r="H217" s="229"/>
    </row>
    <row r="218" spans="1:8" ht="15" x14ac:dyDescent="0.2">
      <c r="A218" s="230" t="s">
        <v>450</v>
      </c>
      <c r="B218" s="216" t="s">
        <v>534</v>
      </c>
      <c r="C218" s="222"/>
      <c r="D218" s="222"/>
      <c r="E218" s="222"/>
      <c r="F218" s="222"/>
      <c r="G218" s="222" t="s">
        <v>142</v>
      </c>
      <c r="H218" s="229"/>
    </row>
    <row r="219" spans="1:8" ht="15" x14ac:dyDescent="0.2">
      <c r="A219" s="230" t="s">
        <v>451</v>
      </c>
      <c r="B219" s="216" t="s">
        <v>533</v>
      </c>
      <c r="C219" s="222"/>
      <c r="D219" s="222"/>
      <c r="E219" s="222"/>
      <c r="F219" s="222"/>
      <c r="G219" s="222" t="s">
        <v>142</v>
      </c>
      <c r="H219" s="229"/>
    </row>
    <row r="220" spans="1:8" ht="15" x14ac:dyDescent="0.2">
      <c r="A220" s="230" t="s">
        <v>452</v>
      </c>
      <c r="B220" s="216" t="s">
        <v>532</v>
      </c>
      <c r="C220" s="222"/>
      <c r="D220" s="222"/>
      <c r="E220" s="222"/>
      <c r="F220" s="222"/>
      <c r="G220" s="222" t="s">
        <v>142</v>
      </c>
      <c r="H220" s="229"/>
    </row>
    <row r="221" spans="1:8" ht="15" x14ac:dyDescent="0.2">
      <c r="A221" s="230" t="s">
        <v>453</v>
      </c>
      <c r="B221" s="216" t="s">
        <v>531</v>
      </c>
      <c r="C221" s="222"/>
      <c r="D221" s="222"/>
      <c r="E221" s="222"/>
      <c r="F221" s="222"/>
      <c r="G221" s="222"/>
      <c r="H221" s="229" t="s">
        <v>135</v>
      </c>
    </row>
    <row r="222" spans="1:8" ht="25.5" customHeight="1" x14ac:dyDescent="0.2">
      <c r="A222" s="428" t="s">
        <v>409</v>
      </c>
      <c r="B222" s="429"/>
      <c r="C222" s="429"/>
      <c r="D222" s="429"/>
      <c r="E222" s="429"/>
      <c r="F222" s="429"/>
      <c r="G222" s="429"/>
      <c r="H222" s="430"/>
    </row>
    <row r="223" spans="1:8" ht="15" x14ac:dyDescent="0.2">
      <c r="A223" s="230" t="s">
        <v>454</v>
      </c>
      <c r="B223" s="216" t="s">
        <v>530</v>
      </c>
      <c r="C223" s="222"/>
      <c r="D223" s="222"/>
      <c r="E223" s="222"/>
      <c r="F223" s="222" t="s">
        <v>142</v>
      </c>
      <c r="G223" s="222"/>
      <c r="H223" s="229"/>
    </row>
    <row r="224" spans="1:8" ht="30" x14ac:dyDescent="0.2">
      <c r="A224" s="230" t="s">
        <v>455</v>
      </c>
      <c r="B224" s="216" t="s">
        <v>529</v>
      </c>
      <c r="C224" s="222"/>
      <c r="D224" s="222"/>
      <c r="E224" s="222"/>
      <c r="F224" s="222" t="s">
        <v>142</v>
      </c>
      <c r="G224" s="222"/>
      <c r="H224" s="229"/>
    </row>
    <row r="225" spans="1:8" ht="15" x14ac:dyDescent="0.2">
      <c r="A225" s="230" t="s">
        <v>456</v>
      </c>
      <c r="B225" s="216" t="s">
        <v>528</v>
      </c>
      <c r="C225" s="222"/>
      <c r="D225" s="222"/>
      <c r="E225" s="222"/>
      <c r="F225" s="222" t="s">
        <v>142</v>
      </c>
      <c r="G225" s="222"/>
      <c r="H225" s="229"/>
    </row>
    <row r="226" spans="1:8" ht="15" x14ac:dyDescent="0.2">
      <c r="A226" s="230" t="s">
        <v>457</v>
      </c>
      <c r="B226" s="216" t="s">
        <v>527</v>
      </c>
      <c r="C226" s="222"/>
      <c r="D226" s="222"/>
      <c r="E226" s="222"/>
      <c r="F226" s="222" t="s">
        <v>142</v>
      </c>
      <c r="G226" s="222"/>
      <c r="H226" s="229"/>
    </row>
    <row r="227" spans="1:8" ht="15" x14ac:dyDescent="0.2">
      <c r="A227" s="230" t="s">
        <v>458</v>
      </c>
      <c r="B227" s="216" t="s">
        <v>526</v>
      </c>
      <c r="C227" s="222"/>
      <c r="D227" s="222"/>
      <c r="E227" s="222"/>
      <c r="F227" s="222" t="s">
        <v>142</v>
      </c>
      <c r="G227" s="222"/>
      <c r="H227" s="229"/>
    </row>
    <row r="228" spans="1:8" ht="15" x14ac:dyDescent="0.2">
      <c r="A228" s="230" t="s">
        <v>459</v>
      </c>
      <c r="B228" s="216" t="s">
        <v>525</v>
      </c>
      <c r="C228" s="222"/>
      <c r="D228" s="222"/>
      <c r="E228" s="222"/>
      <c r="F228" s="222" t="s">
        <v>142</v>
      </c>
      <c r="G228" s="222"/>
      <c r="H228" s="229"/>
    </row>
    <row r="229" spans="1:8" ht="15" x14ac:dyDescent="0.2">
      <c r="A229" s="230" t="s">
        <v>460</v>
      </c>
      <c r="B229" s="216" t="s">
        <v>524</v>
      </c>
      <c r="C229" s="222"/>
      <c r="D229" s="222"/>
      <c r="E229" s="222"/>
      <c r="F229" s="222" t="s">
        <v>142</v>
      </c>
      <c r="G229" s="222"/>
      <c r="H229" s="229"/>
    </row>
    <row r="230" spans="1:8" ht="30" x14ac:dyDescent="0.2">
      <c r="A230" s="230" t="s">
        <v>461</v>
      </c>
      <c r="B230" s="216" t="s">
        <v>523</v>
      </c>
      <c r="C230" s="222"/>
      <c r="D230" s="222"/>
      <c r="E230" s="222"/>
      <c r="F230" s="222" t="s">
        <v>142</v>
      </c>
      <c r="G230" s="222"/>
      <c r="H230" s="229"/>
    </row>
    <row r="231" spans="1:8" ht="15" x14ac:dyDescent="0.2">
      <c r="A231" s="230" t="s">
        <v>462</v>
      </c>
      <c r="B231" s="216" t="s">
        <v>522</v>
      </c>
      <c r="C231" s="222"/>
      <c r="D231" s="222"/>
      <c r="E231" s="222"/>
      <c r="F231" s="222" t="s">
        <v>142</v>
      </c>
      <c r="G231" s="222"/>
      <c r="H231" s="229"/>
    </row>
    <row r="232" spans="1:8" ht="15" x14ac:dyDescent="0.2">
      <c r="A232" s="230" t="s">
        <v>463</v>
      </c>
      <c r="B232" s="216" t="s">
        <v>521</v>
      </c>
      <c r="C232" s="222"/>
      <c r="D232" s="222"/>
      <c r="E232" s="222"/>
      <c r="F232" s="222" t="s">
        <v>142</v>
      </c>
      <c r="G232" s="222"/>
      <c r="H232" s="229"/>
    </row>
    <row r="233" spans="1:8" ht="15" x14ac:dyDescent="0.2">
      <c r="A233" s="230" t="s">
        <v>464</v>
      </c>
      <c r="B233" s="216" t="s">
        <v>520</v>
      </c>
      <c r="C233" s="222"/>
      <c r="D233" s="222"/>
      <c r="E233" s="222"/>
      <c r="F233" s="222"/>
      <c r="G233" s="222" t="s">
        <v>135</v>
      </c>
      <c r="H233" s="229"/>
    </row>
    <row r="234" spans="1:8" ht="24" customHeight="1" x14ac:dyDescent="0.2">
      <c r="A234" s="431" t="s">
        <v>410</v>
      </c>
      <c r="B234" s="432"/>
      <c r="C234" s="432"/>
      <c r="D234" s="432"/>
      <c r="E234" s="432"/>
      <c r="F234" s="432"/>
      <c r="G234" s="432"/>
      <c r="H234" s="433"/>
    </row>
    <row r="235" spans="1:8" ht="30" x14ac:dyDescent="0.2">
      <c r="A235" s="230" t="s">
        <v>465</v>
      </c>
      <c r="B235" s="216" t="s">
        <v>519</v>
      </c>
      <c r="C235" s="222"/>
      <c r="D235" s="222"/>
      <c r="E235" s="222"/>
      <c r="F235" s="222" t="s">
        <v>142</v>
      </c>
      <c r="G235" s="222"/>
      <c r="H235" s="229"/>
    </row>
    <row r="236" spans="1:8" ht="15" x14ac:dyDescent="0.2">
      <c r="A236" s="230" t="s">
        <v>466</v>
      </c>
      <c r="B236" s="216" t="s">
        <v>518</v>
      </c>
      <c r="C236" s="222"/>
      <c r="D236" s="222"/>
      <c r="E236" s="222"/>
      <c r="F236" s="222" t="s">
        <v>142</v>
      </c>
      <c r="G236" s="222"/>
      <c r="H236" s="229"/>
    </row>
    <row r="237" spans="1:8" ht="15" x14ac:dyDescent="0.2">
      <c r="A237" s="230" t="s">
        <v>467</v>
      </c>
      <c r="B237" s="216" t="s">
        <v>517</v>
      </c>
      <c r="C237" s="222"/>
      <c r="D237" s="222"/>
      <c r="E237" s="222"/>
      <c r="F237" s="222" t="s">
        <v>142</v>
      </c>
      <c r="G237" s="222"/>
      <c r="H237" s="229"/>
    </row>
    <row r="238" spans="1:8" ht="15" x14ac:dyDescent="0.2">
      <c r="A238" s="230" t="s">
        <v>468</v>
      </c>
      <c r="B238" s="216" t="s">
        <v>516</v>
      </c>
      <c r="C238" s="222"/>
      <c r="D238" s="222"/>
      <c r="E238" s="222"/>
      <c r="F238" s="222" t="s">
        <v>142</v>
      </c>
      <c r="G238" s="222"/>
      <c r="H238" s="229"/>
    </row>
    <row r="239" spans="1:8" ht="15" x14ac:dyDescent="0.2">
      <c r="A239" s="230" t="s">
        <v>469</v>
      </c>
      <c r="B239" s="216" t="s">
        <v>515</v>
      </c>
      <c r="C239" s="222"/>
      <c r="D239" s="222"/>
      <c r="E239" s="222"/>
      <c r="F239" s="222" t="s">
        <v>142</v>
      </c>
      <c r="G239" s="222"/>
      <c r="H239" s="229"/>
    </row>
    <row r="240" spans="1:8" ht="15" x14ac:dyDescent="0.2">
      <c r="A240" s="230" t="s">
        <v>470</v>
      </c>
      <c r="B240" s="216" t="s">
        <v>514</v>
      </c>
      <c r="C240" s="222"/>
      <c r="D240" s="222"/>
      <c r="E240" s="222"/>
      <c r="F240" s="222" t="s">
        <v>142</v>
      </c>
      <c r="G240" s="222"/>
      <c r="H240" s="229"/>
    </row>
    <row r="241" spans="1:8" ht="15" x14ac:dyDescent="0.2">
      <c r="A241" s="230" t="s">
        <v>471</v>
      </c>
      <c r="B241" s="216" t="s">
        <v>513</v>
      </c>
      <c r="C241" s="222"/>
      <c r="D241" s="222"/>
      <c r="E241" s="222"/>
      <c r="F241" s="222"/>
      <c r="G241" s="222" t="s">
        <v>135</v>
      </c>
      <c r="H241" s="229"/>
    </row>
    <row r="242" spans="1:8" ht="15" x14ac:dyDescent="0.2">
      <c r="A242" s="230" t="s">
        <v>472</v>
      </c>
      <c r="B242" s="216" t="s">
        <v>512</v>
      </c>
      <c r="C242" s="222"/>
      <c r="D242" s="222"/>
      <c r="E242" s="222"/>
      <c r="F242" s="222"/>
      <c r="G242" s="222" t="s">
        <v>135</v>
      </c>
      <c r="H242" s="229"/>
    </row>
    <row r="243" spans="1:8" ht="15" x14ac:dyDescent="0.2">
      <c r="A243" s="230" t="s">
        <v>473</v>
      </c>
      <c r="B243" s="216" t="s">
        <v>511</v>
      </c>
      <c r="C243" s="222"/>
      <c r="D243" s="222"/>
      <c r="E243" s="222"/>
      <c r="F243" s="222"/>
      <c r="G243" s="222"/>
      <c r="H243" s="229" t="s">
        <v>135</v>
      </c>
    </row>
    <row r="244" spans="1:8" ht="60" x14ac:dyDescent="0.2">
      <c r="A244" s="230" t="s">
        <v>474</v>
      </c>
      <c r="B244" s="216" t="s">
        <v>509</v>
      </c>
      <c r="C244" s="222"/>
      <c r="D244" s="222"/>
      <c r="E244" s="222"/>
      <c r="F244" s="222"/>
      <c r="G244" s="222"/>
      <c r="H244" s="229" t="s">
        <v>135</v>
      </c>
    </row>
    <row r="245" spans="1:8" ht="23.25" customHeight="1" x14ac:dyDescent="0.2">
      <c r="A245" s="428" t="s">
        <v>411</v>
      </c>
      <c r="B245" s="429"/>
      <c r="C245" s="429"/>
      <c r="D245" s="429"/>
      <c r="E245" s="429"/>
      <c r="F245" s="429"/>
      <c r="G245" s="429"/>
      <c r="H245" s="430"/>
    </row>
    <row r="246" spans="1:8" ht="15" x14ac:dyDescent="0.2">
      <c r="A246" s="230" t="s">
        <v>475</v>
      </c>
      <c r="B246" s="222" t="s">
        <v>510</v>
      </c>
      <c r="C246" s="222"/>
      <c r="D246" s="222"/>
      <c r="E246" s="222"/>
      <c r="F246" s="222" t="s">
        <v>142</v>
      </c>
      <c r="G246" s="222"/>
      <c r="H246" s="229"/>
    </row>
    <row r="247" spans="1:8" ht="23.25" customHeight="1" x14ac:dyDescent="0.2">
      <c r="A247" s="431" t="s">
        <v>412</v>
      </c>
      <c r="B247" s="432"/>
      <c r="C247" s="432"/>
      <c r="D247" s="432"/>
      <c r="E247" s="432"/>
      <c r="F247" s="432"/>
      <c r="G247" s="432"/>
      <c r="H247" s="433"/>
    </row>
    <row r="248" spans="1:8" ht="15" x14ac:dyDescent="0.2">
      <c r="A248" s="230" t="s">
        <v>476</v>
      </c>
      <c r="B248" s="216" t="s">
        <v>499</v>
      </c>
      <c r="C248" s="222"/>
      <c r="D248" s="222"/>
      <c r="E248" s="222"/>
      <c r="F248" s="222" t="s">
        <v>142</v>
      </c>
      <c r="G248" s="222"/>
      <c r="H248" s="229"/>
    </row>
    <row r="249" spans="1:8" ht="30" x14ac:dyDescent="0.2">
      <c r="A249" s="230" t="s">
        <v>477</v>
      </c>
      <c r="B249" s="216" t="s">
        <v>500</v>
      </c>
      <c r="C249" s="222"/>
      <c r="D249" s="222"/>
      <c r="E249" s="222"/>
      <c r="F249" s="222" t="s">
        <v>142</v>
      </c>
      <c r="G249" s="222"/>
      <c r="H249" s="229"/>
    </row>
    <row r="250" spans="1:8" ht="15" x14ac:dyDescent="0.2">
      <c r="A250" s="230" t="s">
        <v>478</v>
      </c>
      <c r="B250" s="216" t="s">
        <v>502</v>
      </c>
      <c r="C250" s="222"/>
      <c r="D250" s="222"/>
      <c r="E250" s="222"/>
      <c r="F250" s="222" t="s">
        <v>142</v>
      </c>
      <c r="G250" s="222"/>
      <c r="H250" s="229"/>
    </row>
    <row r="251" spans="1:8" ht="15" x14ac:dyDescent="0.2">
      <c r="A251" s="230" t="s">
        <v>479</v>
      </c>
      <c r="B251" s="216" t="s">
        <v>501</v>
      </c>
      <c r="C251" s="222"/>
      <c r="D251" s="222"/>
      <c r="E251" s="222"/>
      <c r="F251" s="222" t="s">
        <v>142</v>
      </c>
      <c r="G251" s="222"/>
      <c r="H251" s="229"/>
    </row>
    <row r="252" spans="1:8" ht="15" x14ac:dyDescent="0.2">
      <c r="A252" s="230" t="s">
        <v>480</v>
      </c>
      <c r="B252" s="216" t="s">
        <v>503</v>
      </c>
      <c r="C252" s="222"/>
      <c r="D252" s="222"/>
      <c r="E252" s="222"/>
      <c r="F252" s="222" t="s">
        <v>142</v>
      </c>
      <c r="G252" s="222"/>
      <c r="H252" s="229"/>
    </row>
    <row r="253" spans="1:8" ht="15" x14ac:dyDescent="0.2">
      <c r="A253" s="230" t="s">
        <v>481</v>
      </c>
      <c r="B253" s="216" t="s">
        <v>504</v>
      </c>
      <c r="C253" s="222"/>
      <c r="D253" s="222"/>
      <c r="E253" s="222"/>
      <c r="F253" s="222"/>
      <c r="G253" s="222" t="s">
        <v>142</v>
      </c>
      <c r="H253" s="229"/>
    </row>
    <row r="254" spans="1:8" ht="15" x14ac:dyDescent="0.2">
      <c r="A254" s="230" t="s">
        <v>482</v>
      </c>
      <c r="B254" s="216" t="s">
        <v>505</v>
      </c>
      <c r="C254" s="222"/>
      <c r="D254" s="222"/>
      <c r="E254" s="222"/>
      <c r="F254" s="222"/>
      <c r="G254" s="222" t="s">
        <v>142</v>
      </c>
      <c r="H254" s="229"/>
    </row>
    <row r="255" spans="1:8" ht="30" x14ac:dyDescent="0.2">
      <c r="A255" s="230" t="s">
        <v>483</v>
      </c>
      <c r="B255" s="216" t="s">
        <v>506</v>
      </c>
      <c r="C255" s="222"/>
      <c r="D255" s="222"/>
      <c r="E255" s="222"/>
      <c r="F255" s="222"/>
      <c r="G255" s="222" t="s">
        <v>142</v>
      </c>
      <c r="H255" s="229"/>
    </row>
    <row r="256" spans="1:8" ht="15" x14ac:dyDescent="0.2">
      <c r="A256" s="230" t="s">
        <v>484</v>
      </c>
      <c r="B256" s="216" t="s">
        <v>507</v>
      </c>
      <c r="C256" s="222"/>
      <c r="D256" s="222"/>
      <c r="E256" s="222"/>
      <c r="F256" s="222"/>
      <c r="G256" s="222" t="s">
        <v>135</v>
      </c>
      <c r="H256" s="229"/>
    </row>
    <row r="257" spans="1:8" ht="15" x14ac:dyDescent="0.2">
      <c r="A257" s="230" t="s">
        <v>485</v>
      </c>
      <c r="B257" s="216" t="s">
        <v>508</v>
      </c>
      <c r="C257" s="222"/>
      <c r="D257" s="222"/>
      <c r="E257" s="222"/>
      <c r="F257" s="222"/>
      <c r="G257" s="222"/>
      <c r="H257" s="229" t="s">
        <v>135</v>
      </c>
    </row>
    <row r="258" spans="1:8" ht="24.75" customHeight="1" x14ac:dyDescent="0.2">
      <c r="A258" s="428" t="s">
        <v>413</v>
      </c>
      <c r="B258" s="429"/>
      <c r="C258" s="429"/>
      <c r="D258" s="429"/>
      <c r="E258" s="429"/>
      <c r="F258" s="429"/>
      <c r="G258" s="429"/>
      <c r="H258" s="430"/>
    </row>
    <row r="259" spans="1:8" ht="15" x14ac:dyDescent="0.2">
      <c r="A259" s="230" t="s">
        <v>486</v>
      </c>
      <c r="B259" s="216" t="s">
        <v>499</v>
      </c>
      <c r="C259" s="222"/>
      <c r="D259" s="222"/>
      <c r="E259" s="222"/>
      <c r="F259" s="222" t="s">
        <v>142</v>
      </c>
      <c r="G259" s="222"/>
      <c r="H259" s="229"/>
    </row>
    <row r="260" spans="1:8" ht="30" x14ac:dyDescent="0.2">
      <c r="A260" s="230" t="s">
        <v>487</v>
      </c>
      <c r="B260" s="216" t="s">
        <v>500</v>
      </c>
      <c r="C260" s="222"/>
      <c r="D260" s="222"/>
      <c r="E260" s="222"/>
      <c r="F260" s="222" t="s">
        <v>142</v>
      </c>
      <c r="G260" s="222"/>
      <c r="H260" s="229"/>
    </row>
    <row r="261" spans="1:8" ht="15" x14ac:dyDescent="0.2">
      <c r="A261" s="230" t="s">
        <v>488</v>
      </c>
      <c r="B261" s="216" t="s">
        <v>502</v>
      </c>
      <c r="C261" s="222"/>
      <c r="D261" s="222"/>
      <c r="E261" s="222"/>
      <c r="F261" s="222" t="s">
        <v>142</v>
      </c>
      <c r="G261" s="222"/>
      <c r="H261" s="229"/>
    </row>
    <row r="262" spans="1:8" ht="30" x14ac:dyDescent="0.2">
      <c r="A262" s="230" t="s">
        <v>489</v>
      </c>
      <c r="B262" s="216" t="s">
        <v>563</v>
      </c>
      <c r="C262" s="222"/>
      <c r="D262" s="222"/>
      <c r="E262" s="222"/>
      <c r="F262" s="222"/>
      <c r="G262" s="222" t="s">
        <v>142</v>
      </c>
      <c r="H262" s="229"/>
    </row>
    <row r="263" spans="1:8" ht="15" x14ac:dyDescent="0.2">
      <c r="A263" s="230" t="s">
        <v>490</v>
      </c>
      <c r="B263" s="216" t="s">
        <v>564</v>
      </c>
      <c r="C263" s="222"/>
      <c r="D263" s="222"/>
      <c r="E263" s="222"/>
      <c r="F263" s="222"/>
      <c r="G263" s="222"/>
      <c r="H263" s="229" t="s">
        <v>135</v>
      </c>
    </row>
    <row r="264" spans="1:8" ht="15" x14ac:dyDescent="0.2">
      <c r="A264" s="230" t="s">
        <v>491</v>
      </c>
      <c r="B264" s="216" t="s">
        <v>565</v>
      </c>
      <c r="C264" s="222"/>
      <c r="D264" s="222"/>
      <c r="E264" s="222"/>
      <c r="F264" s="222"/>
      <c r="G264" s="222"/>
      <c r="H264" s="229" t="s">
        <v>135</v>
      </c>
    </row>
    <row r="265" spans="1:8" ht="15" x14ac:dyDescent="0.2">
      <c r="A265" s="230" t="s">
        <v>492</v>
      </c>
      <c r="B265" s="216" t="s">
        <v>566</v>
      </c>
      <c r="C265" s="222"/>
      <c r="D265" s="222"/>
      <c r="E265" s="222"/>
      <c r="F265" s="222"/>
      <c r="G265" s="222"/>
      <c r="H265" s="229" t="s">
        <v>135</v>
      </c>
    </row>
    <row r="266" spans="1:8" ht="15" x14ac:dyDescent="0.2">
      <c r="A266" s="230" t="s">
        <v>493</v>
      </c>
      <c r="B266" s="216" t="s">
        <v>567</v>
      </c>
      <c r="C266" s="222"/>
      <c r="D266" s="222"/>
      <c r="E266" s="222"/>
      <c r="F266" s="222"/>
      <c r="G266" s="222"/>
      <c r="H266" s="229" t="s">
        <v>135</v>
      </c>
    </row>
    <row r="267" spans="1:8" ht="15" x14ac:dyDescent="0.2">
      <c r="A267" s="230" t="s">
        <v>494</v>
      </c>
      <c r="B267" s="216" t="s">
        <v>568</v>
      </c>
      <c r="C267" s="222"/>
      <c r="D267" s="222"/>
      <c r="E267" s="222"/>
      <c r="F267" s="222"/>
      <c r="G267" s="222"/>
      <c r="H267" s="229" t="s">
        <v>135</v>
      </c>
    </row>
    <row r="268" spans="1:8" ht="27.75" customHeight="1" x14ac:dyDescent="0.2">
      <c r="A268" s="428" t="s">
        <v>414</v>
      </c>
      <c r="B268" s="429"/>
      <c r="C268" s="429"/>
      <c r="D268" s="429"/>
      <c r="E268" s="429"/>
      <c r="F268" s="429"/>
      <c r="G268" s="429"/>
      <c r="H268" s="430"/>
    </row>
    <row r="269" spans="1:8" ht="30" x14ac:dyDescent="0.2">
      <c r="A269" s="230" t="s">
        <v>495</v>
      </c>
      <c r="B269" s="216" t="s">
        <v>569</v>
      </c>
      <c r="C269" s="222"/>
      <c r="D269" s="222"/>
      <c r="E269" s="222"/>
      <c r="F269" s="222" t="s">
        <v>142</v>
      </c>
      <c r="G269" s="222"/>
      <c r="H269" s="229"/>
    </row>
    <row r="270" spans="1:8" ht="23.25" customHeight="1" x14ac:dyDescent="0.2">
      <c r="A270" s="428" t="s">
        <v>415</v>
      </c>
      <c r="B270" s="429"/>
      <c r="C270" s="429"/>
      <c r="D270" s="429"/>
      <c r="E270" s="429"/>
      <c r="F270" s="429"/>
      <c r="G270" s="429"/>
      <c r="H270" s="430"/>
    </row>
    <row r="271" spans="1:8" ht="15" x14ac:dyDescent="0.2">
      <c r="A271" s="230" t="s">
        <v>496</v>
      </c>
      <c r="B271" s="216" t="s">
        <v>570</v>
      </c>
      <c r="C271" s="222"/>
      <c r="D271" s="222"/>
      <c r="E271" s="222"/>
      <c r="F271" s="222" t="s">
        <v>142</v>
      </c>
      <c r="G271" s="222"/>
      <c r="H271" s="229"/>
    </row>
    <row r="272" spans="1:8" ht="15" x14ac:dyDescent="0.2">
      <c r="A272" s="230" t="s">
        <v>497</v>
      </c>
      <c r="B272" s="216" t="s">
        <v>571</v>
      </c>
      <c r="C272" s="222"/>
      <c r="D272" s="222"/>
      <c r="E272" s="222"/>
      <c r="F272" s="222" t="s">
        <v>142</v>
      </c>
      <c r="G272" s="222"/>
      <c r="H272" s="229"/>
    </row>
    <row r="273" spans="1:8" ht="25.5" customHeight="1" x14ac:dyDescent="0.2">
      <c r="A273" s="240">
        <v>11</v>
      </c>
      <c r="B273" s="426" t="s">
        <v>498</v>
      </c>
      <c r="C273" s="426"/>
      <c r="D273" s="426"/>
      <c r="E273" s="426"/>
      <c r="F273" s="426"/>
      <c r="G273" s="426"/>
      <c r="H273" s="427"/>
    </row>
    <row r="274" spans="1:8" ht="28.5" customHeight="1" x14ac:dyDescent="0.2">
      <c r="A274" s="428" t="s">
        <v>572</v>
      </c>
      <c r="B274" s="429"/>
      <c r="C274" s="429"/>
      <c r="D274" s="429"/>
      <c r="E274" s="429"/>
      <c r="F274" s="429"/>
      <c r="G274" s="429"/>
      <c r="H274" s="430"/>
    </row>
    <row r="275" spans="1:8" ht="90" x14ac:dyDescent="0.2">
      <c r="A275" s="230" t="s">
        <v>605</v>
      </c>
      <c r="B275" s="216" t="s">
        <v>699</v>
      </c>
      <c r="C275" s="222"/>
      <c r="D275" s="222"/>
      <c r="E275" s="222"/>
      <c r="F275" s="222" t="s">
        <v>142</v>
      </c>
      <c r="G275" s="222"/>
      <c r="H275" s="229"/>
    </row>
    <row r="276" spans="1:8" ht="15" x14ac:dyDescent="0.2">
      <c r="A276" s="230" t="s">
        <v>606</v>
      </c>
      <c r="B276" s="216" t="s">
        <v>574</v>
      </c>
      <c r="C276" s="222"/>
      <c r="D276" s="222"/>
      <c r="E276" s="222"/>
      <c r="F276" s="222" t="s">
        <v>142</v>
      </c>
      <c r="G276" s="222"/>
      <c r="H276" s="229"/>
    </row>
    <row r="277" spans="1:8" ht="15" x14ac:dyDescent="0.2">
      <c r="A277" s="230" t="s">
        <v>607</v>
      </c>
      <c r="B277" s="216" t="s">
        <v>575</v>
      </c>
      <c r="C277" s="222"/>
      <c r="D277" s="222"/>
      <c r="E277" s="222"/>
      <c r="F277" s="222" t="s">
        <v>142</v>
      </c>
      <c r="G277" s="222"/>
      <c r="H277" s="229"/>
    </row>
    <row r="278" spans="1:8" ht="30" x14ac:dyDescent="0.2">
      <c r="A278" s="230" t="s">
        <v>608</v>
      </c>
      <c r="B278" s="216" t="s">
        <v>576</v>
      </c>
      <c r="C278" s="222"/>
      <c r="D278" s="222"/>
      <c r="E278" s="222"/>
      <c r="F278" s="222" t="s">
        <v>142</v>
      </c>
      <c r="G278" s="222"/>
      <c r="H278" s="229"/>
    </row>
    <row r="279" spans="1:8" ht="30" x14ac:dyDescent="0.2">
      <c r="A279" s="230" t="s">
        <v>609</v>
      </c>
      <c r="B279" s="216" t="s">
        <v>577</v>
      </c>
      <c r="C279" s="222"/>
      <c r="D279" s="222"/>
      <c r="E279" s="222"/>
      <c r="F279" s="222" t="s">
        <v>142</v>
      </c>
      <c r="G279" s="222"/>
      <c r="H279" s="229"/>
    </row>
    <row r="280" spans="1:8" ht="30" x14ac:dyDescent="0.2">
      <c r="A280" s="230" t="s">
        <v>610</v>
      </c>
      <c r="B280" s="216" t="s">
        <v>578</v>
      </c>
      <c r="C280" s="222"/>
      <c r="D280" s="222"/>
      <c r="E280" s="222"/>
      <c r="F280" s="222" t="s">
        <v>142</v>
      </c>
      <c r="G280" s="222"/>
      <c r="H280" s="229"/>
    </row>
    <row r="281" spans="1:8" ht="45" x14ac:dyDescent="0.2">
      <c r="A281" s="230" t="s">
        <v>611</v>
      </c>
      <c r="B281" s="216" t="s">
        <v>579</v>
      </c>
      <c r="C281" s="222"/>
      <c r="D281" s="222"/>
      <c r="E281" s="222" t="s">
        <v>142</v>
      </c>
      <c r="F281" s="222"/>
      <c r="G281" s="222"/>
      <c r="H281" s="229"/>
    </row>
    <row r="282" spans="1:8" ht="30" x14ac:dyDescent="0.2">
      <c r="A282" s="230" t="s">
        <v>612</v>
      </c>
      <c r="B282" s="216" t="s">
        <v>580</v>
      </c>
      <c r="C282" s="222"/>
      <c r="D282" s="222"/>
      <c r="E282" s="222" t="s">
        <v>142</v>
      </c>
      <c r="F282" s="222"/>
      <c r="G282" s="222"/>
      <c r="H282" s="229"/>
    </row>
    <row r="283" spans="1:8" ht="30" x14ac:dyDescent="0.2">
      <c r="A283" s="230" t="s">
        <v>613</v>
      </c>
      <c r="B283" s="216" t="s">
        <v>581</v>
      </c>
      <c r="C283" s="222"/>
      <c r="D283" s="222"/>
      <c r="E283" s="222"/>
      <c r="F283" s="222"/>
      <c r="G283" s="222"/>
      <c r="H283" s="229" t="s">
        <v>142</v>
      </c>
    </row>
    <row r="284" spans="1:8" ht="22.5" customHeight="1" x14ac:dyDescent="0.2">
      <c r="A284" s="428" t="s">
        <v>582</v>
      </c>
      <c r="B284" s="429"/>
      <c r="C284" s="429"/>
      <c r="D284" s="429"/>
      <c r="E284" s="429"/>
      <c r="F284" s="429"/>
      <c r="G284" s="429"/>
      <c r="H284" s="430"/>
    </row>
    <row r="285" spans="1:8" ht="30" x14ac:dyDescent="0.2">
      <c r="A285" s="230" t="s">
        <v>614</v>
      </c>
      <c r="B285" s="216" t="s">
        <v>583</v>
      </c>
      <c r="C285" s="222"/>
      <c r="D285" s="222" t="s">
        <v>142</v>
      </c>
      <c r="E285" s="222"/>
      <c r="F285" s="222"/>
      <c r="G285" s="222"/>
      <c r="H285" s="229"/>
    </row>
    <row r="286" spans="1:8" ht="45" x14ac:dyDescent="0.2">
      <c r="A286" s="230" t="s">
        <v>615</v>
      </c>
      <c r="B286" s="216" t="s">
        <v>579</v>
      </c>
      <c r="C286" s="222"/>
      <c r="D286" s="222"/>
      <c r="E286" s="222" t="s">
        <v>142</v>
      </c>
      <c r="F286" s="222"/>
      <c r="G286" s="222"/>
      <c r="H286" s="229"/>
    </row>
    <row r="287" spans="1:8" ht="30" x14ac:dyDescent="0.2">
      <c r="A287" s="230" t="s">
        <v>616</v>
      </c>
      <c r="B287" s="216" t="s">
        <v>576</v>
      </c>
      <c r="C287" s="222"/>
      <c r="D287" s="222"/>
      <c r="E287" s="222"/>
      <c r="F287" s="222" t="s">
        <v>142</v>
      </c>
      <c r="G287" s="222"/>
      <c r="H287" s="229"/>
    </row>
    <row r="288" spans="1:8" ht="30" x14ac:dyDescent="0.2">
      <c r="A288" s="230" t="s">
        <v>617</v>
      </c>
      <c r="B288" s="216" t="s">
        <v>573</v>
      </c>
      <c r="C288" s="222"/>
      <c r="D288" s="222" t="s">
        <v>142</v>
      </c>
      <c r="E288" s="222"/>
      <c r="F288" s="222"/>
      <c r="G288" s="222"/>
      <c r="H288" s="229"/>
    </row>
    <row r="289" spans="1:8" ht="15" x14ac:dyDescent="0.2">
      <c r="A289" s="230" t="s">
        <v>618</v>
      </c>
      <c r="B289" s="216" t="s">
        <v>574</v>
      </c>
      <c r="C289" s="222"/>
      <c r="D289" s="222" t="s">
        <v>142</v>
      </c>
      <c r="E289" s="222"/>
      <c r="F289" s="222"/>
      <c r="G289" s="222"/>
      <c r="H289" s="229"/>
    </row>
    <row r="290" spans="1:8" ht="15" x14ac:dyDescent="0.2">
      <c r="A290" s="230" t="s">
        <v>619</v>
      </c>
      <c r="B290" s="216" t="s">
        <v>715</v>
      </c>
      <c r="C290" s="222"/>
      <c r="D290" s="222" t="s">
        <v>142</v>
      </c>
      <c r="E290" s="222"/>
      <c r="F290" s="222"/>
      <c r="G290" s="222"/>
      <c r="H290" s="229"/>
    </row>
    <row r="291" spans="1:8" ht="30" x14ac:dyDescent="0.2">
      <c r="A291" s="230" t="s">
        <v>620</v>
      </c>
      <c r="B291" s="216" t="s">
        <v>2123</v>
      </c>
      <c r="C291" s="222"/>
      <c r="D291" s="222"/>
      <c r="E291" s="222"/>
      <c r="F291" s="222"/>
      <c r="G291" s="222"/>
      <c r="H291" s="229" t="s">
        <v>135</v>
      </c>
    </row>
    <row r="292" spans="1:8" ht="27" customHeight="1" x14ac:dyDescent="0.2">
      <c r="A292" s="428" t="s">
        <v>584</v>
      </c>
      <c r="B292" s="429"/>
      <c r="C292" s="429"/>
      <c r="D292" s="429"/>
      <c r="E292" s="429"/>
      <c r="F292" s="429"/>
      <c r="G292" s="429"/>
      <c r="H292" s="430"/>
    </row>
    <row r="293" spans="1:8" ht="15" x14ac:dyDescent="0.2">
      <c r="A293" s="230" t="s">
        <v>621</v>
      </c>
      <c r="B293" s="216" t="s">
        <v>585</v>
      </c>
      <c r="C293" s="222"/>
      <c r="D293" s="222"/>
      <c r="E293" s="222"/>
      <c r="F293" s="222" t="s">
        <v>142</v>
      </c>
      <c r="G293" s="222"/>
      <c r="H293" s="229"/>
    </row>
    <row r="294" spans="1:8" ht="45" x14ac:dyDescent="0.2">
      <c r="A294" s="230" t="s">
        <v>622</v>
      </c>
      <c r="B294" s="216" t="s">
        <v>586</v>
      </c>
      <c r="C294" s="222"/>
      <c r="D294" s="222"/>
      <c r="E294" s="222" t="s">
        <v>142</v>
      </c>
      <c r="F294" s="222"/>
      <c r="G294" s="222"/>
      <c r="H294" s="229"/>
    </row>
    <row r="295" spans="1:8" ht="30" x14ac:dyDescent="0.2">
      <c r="A295" s="230" t="s">
        <v>623</v>
      </c>
      <c r="B295" s="216" t="s">
        <v>587</v>
      </c>
      <c r="C295" s="222"/>
      <c r="D295" s="222"/>
      <c r="E295" s="222"/>
      <c r="F295" s="222" t="s">
        <v>142</v>
      </c>
      <c r="G295" s="222"/>
      <c r="H295" s="229"/>
    </row>
    <row r="296" spans="1:8" ht="30" x14ac:dyDescent="0.2">
      <c r="A296" s="230" t="s">
        <v>624</v>
      </c>
      <c r="B296" s="216" t="s">
        <v>588</v>
      </c>
      <c r="C296" s="222"/>
      <c r="D296" s="222"/>
      <c r="E296" s="222" t="s">
        <v>142</v>
      </c>
      <c r="F296" s="222"/>
      <c r="G296" s="222"/>
      <c r="H296" s="229"/>
    </row>
    <row r="297" spans="1:8" ht="30" x14ac:dyDescent="0.2">
      <c r="A297" s="230" t="s">
        <v>625</v>
      </c>
      <c r="B297" s="216" t="s">
        <v>589</v>
      </c>
      <c r="C297" s="222"/>
      <c r="D297" s="222"/>
      <c r="E297" s="222"/>
      <c r="F297" s="222"/>
      <c r="G297" s="222" t="s">
        <v>142</v>
      </c>
      <c r="H297" s="229"/>
    </row>
    <row r="298" spans="1:8" ht="23.25" customHeight="1" x14ac:dyDescent="0.2">
      <c r="A298" s="428" t="s">
        <v>590</v>
      </c>
      <c r="B298" s="429"/>
      <c r="C298" s="429"/>
      <c r="D298" s="429"/>
      <c r="E298" s="429"/>
      <c r="F298" s="429"/>
      <c r="G298" s="429"/>
      <c r="H298" s="430"/>
    </row>
    <row r="299" spans="1:8" ht="45" x14ac:dyDescent="0.2">
      <c r="A299" s="215" t="s">
        <v>626</v>
      </c>
      <c r="B299" s="216" t="s">
        <v>147</v>
      </c>
      <c r="C299" s="217"/>
      <c r="D299" s="225"/>
      <c r="E299" s="219"/>
      <c r="F299" s="218" t="s">
        <v>142</v>
      </c>
      <c r="G299" s="220"/>
      <c r="H299" s="221"/>
    </row>
    <row r="300" spans="1:8" ht="27.75" customHeight="1" x14ac:dyDescent="0.2">
      <c r="A300" s="240">
        <v>12</v>
      </c>
      <c r="B300" s="426" t="s">
        <v>627</v>
      </c>
      <c r="C300" s="426"/>
      <c r="D300" s="426"/>
      <c r="E300" s="426"/>
      <c r="F300" s="426"/>
      <c r="G300" s="426"/>
      <c r="H300" s="427"/>
    </row>
    <row r="301" spans="1:8" ht="30" x14ac:dyDescent="0.2">
      <c r="A301" s="215" t="s">
        <v>635</v>
      </c>
      <c r="B301" s="216" t="s">
        <v>645</v>
      </c>
      <c r="C301" s="217"/>
      <c r="D301" s="225" t="s">
        <v>142</v>
      </c>
      <c r="E301" s="219"/>
      <c r="F301" s="218"/>
      <c r="G301" s="231"/>
      <c r="H301" s="232"/>
    </row>
    <row r="302" spans="1:8" ht="15" x14ac:dyDescent="0.2">
      <c r="A302" s="215" t="s">
        <v>636</v>
      </c>
      <c r="B302" s="216" t="s">
        <v>628</v>
      </c>
      <c r="C302" s="217"/>
      <c r="D302" s="225"/>
      <c r="E302" s="219"/>
      <c r="F302" s="218"/>
      <c r="G302" s="231"/>
      <c r="H302" s="233" t="s">
        <v>142</v>
      </c>
    </row>
    <row r="303" spans="1:8" ht="15" x14ac:dyDescent="0.2">
      <c r="A303" s="215" t="s">
        <v>637</v>
      </c>
      <c r="B303" s="216" t="s">
        <v>629</v>
      </c>
      <c r="C303" s="217"/>
      <c r="D303" s="225"/>
      <c r="E303" s="219"/>
      <c r="F303" s="218" t="s">
        <v>142</v>
      </c>
      <c r="G303" s="231"/>
      <c r="H303" s="232"/>
    </row>
    <row r="304" spans="1:8" ht="45" x14ac:dyDescent="0.2">
      <c r="A304" s="215" t="s">
        <v>638</v>
      </c>
      <c r="B304" s="216" t="s">
        <v>630</v>
      </c>
      <c r="C304" s="217"/>
      <c r="D304" s="225"/>
      <c r="E304" s="219"/>
      <c r="F304" s="218"/>
      <c r="G304" s="231"/>
      <c r="H304" s="233" t="s">
        <v>142</v>
      </c>
    </row>
    <row r="305" spans="1:8" ht="15" x14ac:dyDescent="0.2">
      <c r="A305" s="215" t="s">
        <v>639</v>
      </c>
      <c r="B305" s="216" t="s">
        <v>631</v>
      </c>
      <c r="C305" s="217"/>
      <c r="D305" s="225"/>
      <c r="E305" s="219"/>
      <c r="F305" s="218" t="s">
        <v>142</v>
      </c>
      <c r="G305" s="231"/>
      <c r="H305" s="232"/>
    </row>
    <row r="306" spans="1:8" ht="15" x14ac:dyDescent="0.2">
      <c r="A306" s="215" t="s">
        <v>640</v>
      </c>
      <c r="B306" s="216" t="s">
        <v>632</v>
      </c>
      <c r="C306" s="217"/>
      <c r="D306" s="225"/>
      <c r="E306" s="219" t="s">
        <v>142</v>
      </c>
      <c r="F306" s="218"/>
      <c r="G306" s="231"/>
      <c r="H306" s="232"/>
    </row>
    <row r="307" spans="1:8" ht="15" x14ac:dyDescent="0.2">
      <c r="A307" s="215" t="s">
        <v>641</v>
      </c>
      <c r="B307" s="216" t="s">
        <v>633</v>
      </c>
      <c r="C307" s="217"/>
      <c r="D307" s="225"/>
      <c r="E307" s="219"/>
      <c r="F307" s="218"/>
      <c r="G307" s="231"/>
      <c r="H307" s="233" t="s">
        <v>142</v>
      </c>
    </row>
    <row r="308" spans="1:8" ht="30" x14ac:dyDescent="0.2">
      <c r="A308" s="215" t="s">
        <v>642</v>
      </c>
      <c r="B308" s="216" t="s">
        <v>634</v>
      </c>
      <c r="C308" s="217"/>
      <c r="D308" s="225"/>
      <c r="E308" s="219"/>
      <c r="F308" s="218"/>
      <c r="G308" s="218" t="s">
        <v>142</v>
      </c>
      <c r="H308" s="232"/>
    </row>
    <row r="309" spans="1:8" ht="31.5" customHeight="1" x14ac:dyDescent="0.2">
      <c r="A309" s="240">
        <v>13</v>
      </c>
      <c r="B309" s="426" t="s">
        <v>646</v>
      </c>
      <c r="C309" s="426"/>
      <c r="D309" s="426"/>
      <c r="E309" s="426"/>
      <c r="F309" s="426"/>
      <c r="G309" s="426"/>
      <c r="H309" s="427"/>
    </row>
    <row r="310" spans="1:8" ht="30" x14ac:dyDescent="0.2">
      <c r="A310" s="230" t="s">
        <v>671</v>
      </c>
      <c r="B310" s="216" t="s">
        <v>647</v>
      </c>
      <c r="C310" s="222" t="s">
        <v>142</v>
      </c>
      <c r="D310" s="222"/>
      <c r="E310" s="222"/>
      <c r="F310" s="222"/>
      <c r="G310" s="222"/>
      <c r="H310" s="229"/>
    </row>
    <row r="311" spans="1:8" ht="30" x14ac:dyDescent="0.2">
      <c r="A311" s="230" t="s">
        <v>672</v>
      </c>
      <c r="B311" s="216" t="s">
        <v>698</v>
      </c>
      <c r="C311" s="222" t="s">
        <v>142</v>
      </c>
      <c r="D311" s="222"/>
      <c r="E311" s="222"/>
      <c r="F311" s="222"/>
      <c r="G311" s="222"/>
      <c r="H311" s="229"/>
    </row>
    <row r="312" spans="1:8" ht="30" x14ac:dyDescent="0.2">
      <c r="A312" s="230" t="s">
        <v>673</v>
      </c>
      <c r="B312" s="216" t="s">
        <v>697</v>
      </c>
      <c r="C312" s="222" t="s">
        <v>142</v>
      </c>
      <c r="D312" s="222"/>
      <c r="E312" s="222"/>
      <c r="F312" s="222"/>
      <c r="G312" s="222"/>
      <c r="H312" s="229"/>
    </row>
    <row r="313" spans="1:8" ht="15" x14ac:dyDescent="0.2">
      <c r="A313" s="230" t="s">
        <v>674</v>
      </c>
      <c r="B313" s="216" t="s">
        <v>648</v>
      </c>
      <c r="C313" s="222"/>
      <c r="D313" s="222" t="s">
        <v>142</v>
      </c>
      <c r="E313" s="222"/>
      <c r="F313" s="222"/>
      <c r="G313" s="222"/>
      <c r="H313" s="229"/>
    </row>
    <row r="314" spans="1:8" ht="15" x14ac:dyDescent="0.2">
      <c r="A314" s="230" t="s">
        <v>675</v>
      </c>
      <c r="B314" s="216" t="s">
        <v>649</v>
      </c>
      <c r="C314" s="222"/>
      <c r="D314" s="222"/>
      <c r="E314" s="222"/>
      <c r="F314" s="222" t="s">
        <v>142</v>
      </c>
      <c r="G314" s="222"/>
      <c r="H314" s="229"/>
    </row>
    <row r="315" spans="1:8" ht="15" x14ac:dyDescent="0.2">
      <c r="A315" s="230" t="s">
        <v>676</v>
      </c>
      <c r="B315" s="216" t="s">
        <v>650</v>
      </c>
      <c r="C315" s="222"/>
      <c r="D315" s="222"/>
      <c r="E315" s="222"/>
      <c r="F315" s="222" t="s">
        <v>142</v>
      </c>
      <c r="G315" s="222"/>
      <c r="H315" s="229"/>
    </row>
    <row r="316" spans="1:8" ht="30" x14ac:dyDescent="0.2">
      <c r="A316" s="230" t="s">
        <v>677</v>
      </c>
      <c r="B316" s="216" t="s">
        <v>659</v>
      </c>
      <c r="C316" s="222"/>
      <c r="D316" s="222"/>
      <c r="E316" s="222"/>
      <c r="F316" s="222"/>
      <c r="G316" s="222" t="s">
        <v>135</v>
      </c>
      <c r="H316" s="229"/>
    </row>
    <row r="317" spans="1:8" ht="30" x14ac:dyDescent="0.2">
      <c r="A317" s="230" t="s">
        <v>678</v>
      </c>
      <c r="B317" s="216" t="s">
        <v>651</v>
      </c>
      <c r="C317" s="222"/>
      <c r="D317" s="222"/>
      <c r="E317" s="222"/>
      <c r="F317" s="222"/>
      <c r="G317" s="222"/>
      <c r="H317" s="229"/>
    </row>
    <row r="318" spans="1:8" ht="15" x14ac:dyDescent="0.2">
      <c r="A318" s="230" t="s">
        <v>679</v>
      </c>
      <c r="B318" s="216" t="s">
        <v>660</v>
      </c>
      <c r="C318" s="222"/>
      <c r="D318" s="222"/>
      <c r="E318" s="222"/>
      <c r="F318" s="222"/>
      <c r="G318" s="222"/>
      <c r="H318" s="229"/>
    </row>
    <row r="319" spans="1:8" ht="15" x14ac:dyDescent="0.2">
      <c r="A319" s="230" t="s">
        <v>680</v>
      </c>
      <c r="B319" s="216" t="s">
        <v>661</v>
      </c>
      <c r="C319" s="222"/>
      <c r="D319" s="222"/>
      <c r="E319" s="222"/>
      <c r="F319" s="222"/>
      <c r="G319" s="222" t="s">
        <v>135</v>
      </c>
      <c r="H319" s="229" t="s">
        <v>142</v>
      </c>
    </row>
    <row r="320" spans="1:8" ht="15" x14ac:dyDescent="0.2">
      <c r="A320" s="230" t="s">
        <v>681</v>
      </c>
      <c r="B320" s="216" t="s">
        <v>662</v>
      </c>
      <c r="C320" s="222" t="s">
        <v>142</v>
      </c>
      <c r="D320" s="222"/>
      <c r="E320" s="222"/>
      <c r="F320" s="222"/>
      <c r="G320" s="222"/>
      <c r="H320" s="229"/>
    </row>
    <row r="321" spans="1:8" ht="15" x14ac:dyDescent="0.2">
      <c r="A321" s="230" t="s">
        <v>682</v>
      </c>
      <c r="B321" s="216" t="s">
        <v>652</v>
      </c>
      <c r="C321" s="222"/>
      <c r="D321" s="222"/>
      <c r="E321" s="222"/>
      <c r="F321" s="222" t="s">
        <v>142</v>
      </c>
      <c r="G321" s="222"/>
      <c r="H321" s="229"/>
    </row>
    <row r="322" spans="1:8" ht="30" x14ac:dyDescent="0.2">
      <c r="A322" s="230" t="s">
        <v>683</v>
      </c>
      <c r="B322" s="216" t="s">
        <v>663</v>
      </c>
      <c r="C322" s="222"/>
      <c r="D322" s="222"/>
      <c r="E322" s="222"/>
      <c r="F322" s="222" t="s">
        <v>142</v>
      </c>
      <c r="G322" s="222"/>
      <c r="H322" s="229"/>
    </row>
    <row r="323" spans="1:8" ht="15" x14ac:dyDescent="0.2">
      <c r="A323" s="230" t="s">
        <v>684</v>
      </c>
      <c r="B323" s="216" t="s">
        <v>664</v>
      </c>
      <c r="C323" s="222"/>
      <c r="D323" s="222"/>
      <c r="E323" s="222"/>
      <c r="F323" s="222" t="s">
        <v>142</v>
      </c>
      <c r="G323" s="222"/>
      <c r="H323" s="229"/>
    </row>
    <row r="324" spans="1:8" ht="15" x14ac:dyDescent="0.2">
      <c r="A324" s="230" t="s">
        <v>685</v>
      </c>
      <c r="B324" s="216" t="s">
        <v>665</v>
      </c>
      <c r="C324" s="222"/>
      <c r="D324" s="222"/>
      <c r="E324" s="222"/>
      <c r="F324" s="222"/>
      <c r="G324" s="222"/>
      <c r="H324" s="229" t="s">
        <v>135</v>
      </c>
    </row>
    <row r="325" spans="1:8" ht="15" x14ac:dyDescent="0.2">
      <c r="A325" s="230" t="s">
        <v>686</v>
      </c>
      <c r="B325" s="216" t="s">
        <v>666</v>
      </c>
      <c r="C325" s="222"/>
      <c r="D325" s="222"/>
      <c r="E325" s="222"/>
      <c r="F325" s="222"/>
      <c r="G325" s="222" t="s">
        <v>135</v>
      </c>
      <c r="H325" s="229" t="s">
        <v>142</v>
      </c>
    </row>
    <row r="326" spans="1:8" ht="15" x14ac:dyDescent="0.2">
      <c r="A326" s="230" t="s">
        <v>687</v>
      </c>
      <c r="B326" s="216" t="s">
        <v>667</v>
      </c>
      <c r="C326" s="222"/>
      <c r="D326" s="222"/>
      <c r="E326" s="222"/>
      <c r="F326" s="222" t="s">
        <v>142</v>
      </c>
      <c r="G326" s="222"/>
      <c r="H326" s="229"/>
    </row>
    <row r="327" spans="1:8" ht="15" x14ac:dyDescent="0.2">
      <c r="A327" s="230" t="s">
        <v>688</v>
      </c>
      <c r="B327" s="216" t="s">
        <v>668</v>
      </c>
      <c r="C327" s="222"/>
      <c r="D327" s="222"/>
      <c r="E327" s="222"/>
      <c r="F327" s="222"/>
      <c r="G327" s="222" t="s">
        <v>135</v>
      </c>
      <c r="H327" s="229" t="s">
        <v>142</v>
      </c>
    </row>
    <row r="328" spans="1:8" ht="30" x14ac:dyDescent="0.2">
      <c r="A328" s="230" t="s">
        <v>689</v>
      </c>
      <c r="B328" s="216" t="s">
        <v>669</v>
      </c>
      <c r="C328" s="222" t="s">
        <v>142</v>
      </c>
      <c r="D328" s="222"/>
      <c r="E328" s="222"/>
      <c r="F328" s="222"/>
      <c r="G328" s="222"/>
      <c r="H328" s="229"/>
    </row>
    <row r="329" spans="1:8" ht="15" x14ac:dyDescent="0.2">
      <c r="A329" s="230" t="s">
        <v>690</v>
      </c>
      <c r="B329" s="216" t="s">
        <v>653</v>
      </c>
      <c r="C329" s="222"/>
      <c r="D329" s="222"/>
      <c r="E329" s="222"/>
      <c r="F329" s="222"/>
      <c r="G329" s="222" t="s">
        <v>135</v>
      </c>
      <c r="H329" s="229" t="s">
        <v>142</v>
      </c>
    </row>
    <row r="330" spans="1:8" ht="30" x14ac:dyDescent="0.2">
      <c r="A330" s="230" t="s">
        <v>691</v>
      </c>
      <c r="B330" s="216" t="s">
        <v>670</v>
      </c>
      <c r="C330" s="222"/>
      <c r="D330" s="222"/>
      <c r="E330" s="222"/>
      <c r="F330" s="222"/>
      <c r="G330" s="222"/>
      <c r="H330" s="229" t="s">
        <v>135</v>
      </c>
    </row>
    <row r="331" spans="1:8" ht="15" x14ac:dyDescent="0.2">
      <c r="A331" s="230" t="s">
        <v>692</v>
      </c>
      <c r="B331" s="216" t="s">
        <v>654</v>
      </c>
      <c r="C331" s="222"/>
      <c r="D331" s="222"/>
      <c r="E331" s="222"/>
      <c r="F331" s="222" t="s">
        <v>142</v>
      </c>
      <c r="G331" s="222"/>
      <c r="H331" s="229"/>
    </row>
    <row r="332" spans="1:8" ht="15" x14ac:dyDescent="0.2">
      <c r="A332" s="230" t="s">
        <v>693</v>
      </c>
      <c r="B332" s="216" t="s">
        <v>655</v>
      </c>
      <c r="C332" s="222"/>
      <c r="D332" s="222"/>
      <c r="E332" s="222"/>
      <c r="F332" s="222" t="s">
        <v>142</v>
      </c>
      <c r="G332" s="222"/>
      <c r="H332" s="229"/>
    </row>
    <row r="333" spans="1:8" ht="15" x14ac:dyDescent="0.2">
      <c r="A333" s="230" t="s">
        <v>694</v>
      </c>
      <c r="B333" s="216" t="s">
        <v>656</v>
      </c>
      <c r="C333" s="222"/>
      <c r="D333" s="222"/>
      <c r="E333" s="222"/>
      <c r="F333" s="222" t="s">
        <v>142</v>
      </c>
      <c r="G333" s="222"/>
      <c r="H333" s="229"/>
    </row>
    <row r="334" spans="1:8" ht="15" x14ac:dyDescent="0.2">
      <c r="A334" s="230" t="s">
        <v>695</v>
      </c>
      <c r="B334" s="216" t="s">
        <v>657</v>
      </c>
      <c r="C334" s="222"/>
      <c r="D334" s="222"/>
      <c r="E334" s="222"/>
      <c r="F334" s="222" t="s">
        <v>142</v>
      </c>
      <c r="G334" s="222"/>
      <c r="H334" s="229"/>
    </row>
    <row r="335" spans="1:8" ht="15" x14ac:dyDescent="0.2">
      <c r="A335" s="230" t="s">
        <v>696</v>
      </c>
      <c r="B335" s="216" t="s">
        <v>658</v>
      </c>
      <c r="C335" s="222"/>
      <c r="D335" s="222" t="s">
        <v>142</v>
      </c>
      <c r="E335" s="222"/>
      <c r="F335" s="222"/>
      <c r="G335" s="222"/>
      <c r="H335" s="229"/>
    </row>
    <row r="336" spans="1:8" ht="24.75" customHeight="1" x14ac:dyDescent="0.2">
      <c r="A336" s="240">
        <v>14</v>
      </c>
      <c r="B336" s="426" t="s">
        <v>700</v>
      </c>
      <c r="C336" s="426"/>
      <c r="D336" s="426"/>
      <c r="E336" s="426"/>
      <c r="F336" s="426"/>
      <c r="G336" s="426"/>
      <c r="H336" s="427"/>
    </row>
    <row r="337" spans="1:8" ht="60" x14ac:dyDescent="0.2">
      <c r="A337" s="230" t="s">
        <v>701</v>
      </c>
      <c r="B337" s="216" t="s">
        <v>716</v>
      </c>
      <c r="C337" s="231" t="s">
        <v>142</v>
      </c>
      <c r="D337" s="216"/>
      <c r="E337" s="227"/>
      <c r="F337" s="231"/>
      <c r="G337" s="231"/>
      <c r="H337" s="228"/>
    </row>
    <row r="338" spans="1:8" ht="15" x14ac:dyDescent="0.2">
      <c r="A338" s="230" t="s">
        <v>702</v>
      </c>
      <c r="B338" s="216" t="s">
        <v>717</v>
      </c>
      <c r="C338" s="231" t="s">
        <v>142</v>
      </c>
      <c r="D338" s="216"/>
      <c r="E338" s="227"/>
      <c r="F338" s="231"/>
      <c r="G338" s="231"/>
      <c r="H338" s="228"/>
    </row>
    <row r="339" spans="1:8" ht="30" x14ac:dyDescent="0.2">
      <c r="A339" s="230" t="s">
        <v>703</v>
      </c>
      <c r="B339" s="216" t="s">
        <v>718</v>
      </c>
      <c r="C339" s="227"/>
      <c r="D339" s="231" t="s">
        <v>142</v>
      </c>
      <c r="E339" s="227"/>
      <c r="F339" s="231"/>
      <c r="G339" s="231"/>
      <c r="H339" s="228"/>
    </row>
    <row r="340" spans="1:8" ht="30" x14ac:dyDescent="0.2">
      <c r="A340" s="230" t="s">
        <v>704</v>
      </c>
      <c r="B340" s="216" t="s">
        <v>719</v>
      </c>
      <c r="C340" s="227"/>
      <c r="D340" s="231" t="s">
        <v>142</v>
      </c>
      <c r="E340" s="227"/>
      <c r="F340" s="231"/>
      <c r="G340" s="231"/>
      <c r="H340" s="228"/>
    </row>
    <row r="341" spans="1:8" ht="30" x14ac:dyDescent="0.2">
      <c r="A341" s="230" t="s">
        <v>705</v>
      </c>
      <c r="B341" s="216" t="s">
        <v>720</v>
      </c>
      <c r="C341" s="227"/>
      <c r="D341" s="231" t="s">
        <v>142</v>
      </c>
      <c r="E341" s="227"/>
      <c r="F341" s="231"/>
      <c r="G341" s="231"/>
      <c r="H341" s="228"/>
    </row>
    <row r="342" spans="1:8" ht="30" x14ac:dyDescent="0.2">
      <c r="A342" s="230" t="s">
        <v>706</v>
      </c>
      <c r="B342" s="216" t="s">
        <v>721</v>
      </c>
      <c r="C342" s="227"/>
      <c r="D342" s="231" t="s">
        <v>142</v>
      </c>
      <c r="E342" s="227"/>
      <c r="F342" s="231"/>
      <c r="G342" s="231"/>
      <c r="H342" s="228"/>
    </row>
    <row r="343" spans="1:8" ht="60" x14ac:dyDescent="0.2">
      <c r="A343" s="230" t="s">
        <v>707</v>
      </c>
      <c r="B343" s="216" t="s">
        <v>722</v>
      </c>
      <c r="C343" s="227"/>
      <c r="D343" s="231" t="s">
        <v>142</v>
      </c>
      <c r="E343" s="227"/>
      <c r="F343" s="231"/>
      <c r="G343" s="231"/>
      <c r="H343" s="228"/>
    </row>
    <row r="344" spans="1:8" ht="45" x14ac:dyDescent="0.2">
      <c r="A344" s="230" t="s">
        <v>708</v>
      </c>
      <c r="B344" s="216" t="s">
        <v>723</v>
      </c>
      <c r="C344" s="227"/>
      <c r="D344" s="231" t="s">
        <v>142</v>
      </c>
      <c r="E344" s="227"/>
      <c r="F344" s="231"/>
      <c r="G344" s="231"/>
      <c r="H344" s="228"/>
    </row>
    <row r="345" spans="1:8" ht="30" x14ac:dyDescent="0.2">
      <c r="A345" s="230" t="s">
        <v>709</v>
      </c>
      <c r="B345" s="216" t="s">
        <v>724</v>
      </c>
      <c r="C345" s="227"/>
      <c r="D345" s="231" t="s">
        <v>142</v>
      </c>
      <c r="E345" s="227"/>
      <c r="F345" s="231"/>
      <c r="G345" s="231"/>
      <c r="H345" s="228"/>
    </row>
    <row r="346" spans="1:8" ht="30" x14ac:dyDescent="0.2">
      <c r="A346" s="230" t="s">
        <v>710</v>
      </c>
      <c r="B346" s="216" t="s">
        <v>725</v>
      </c>
      <c r="C346" s="227"/>
      <c r="D346" s="231" t="s">
        <v>142</v>
      </c>
      <c r="E346" s="227"/>
      <c r="F346" s="231"/>
      <c r="G346" s="231"/>
      <c r="H346" s="228"/>
    </row>
    <row r="347" spans="1:8" ht="30" x14ac:dyDescent="0.2">
      <c r="A347" s="230" t="s">
        <v>711</v>
      </c>
      <c r="B347" s="216" t="s">
        <v>726</v>
      </c>
      <c r="C347" s="227"/>
      <c r="D347" s="231" t="s">
        <v>142</v>
      </c>
      <c r="E347" s="227"/>
      <c r="F347" s="231"/>
      <c r="G347" s="231"/>
      <c r="H347" s="228"/>
    </row>
    <row r="348" spans="1:8" ht="30" x14ac:dyDescent="0.2">
      <c r="A348" s="230" t="s">
        <v>712</v>
      </c>
      <c r="B348" s="216" t="s">
        <v>727</v>
      </c>
      <c r="C348" s="227"/>
      <c r="D348" s="231" t="s">
        <v>142</v>
      </c>
      <c r="E348" s="227"/>
      <c r="F348" s="231"/>
      <c r="G348" s="231"/>
      <c r="H348" s="228"/>
    </row>
    <row r="349" spans="1:8" ht="150" x14ac:dyDescent="0.2">
      <c r="A349" s="230" t="s">
        <v>713</v>
      </c>
      <c r="B349" s="216" t="s">
        <v>752</v>
      </c>
      <c r="C349" s="227"/>
      <c r="D349" s="231"/>
      <c r="E349" s="227"/>
      <c r="F349" s="231"/>
      <c r="G349" s="231" t="s">
        <v>142</v>
      </c>
      <c r="H349" s="228"/>
    </row>
    <row r="350" spans="1:8" ht="15" x14ac:dyDescent="0.2">
      <c r="A350" s="230" t="s">
        <v>737</v>
      </c>
      <c r="B350" s="216" t="s">
        <v>728</v>
      </c>
      <c r="C350" s="227"/>
      <c r="D350" s="227"/>
      <c r="E350" s="227"/>
      <c r="F350" s="227"/>
      <c r="G350" s="231" t="s">
        <v>142</v>
      </c>
      <c r="H350" s="228"/>
    </row>
    <row r="351" spans="1:8" ht="30" x14ac:dyDescent="0.2">
      <c r="A351" s="230" t="s">
        <v>738</v>
      </c>
      <c r="B351" s="216" t="s">
        <v>753</v>
      </c>
      <c r="C351" s="227"/>
      <c r="D351" s="227"/>
      <c r="E351" s="227"/>
      <c r="F351" s="227"/>
      <c r="G351" s="231" t="s">
        <v>142</v>
      </c>
      <c r="H351" s="228"/>
    </row>
    <row r="352" spans="1:8" ht="15" x14ac:dyDescent="0.2">
      <c r="A352" s="230" t="s">
        <v>739</v>
      </c>
      <c r="B352" s="216" t="s">
        <v>729</v>
      </c>
      <c r="C352" s="227"/>
      <c r="D352" s="227"/>
      <c r="E352" s="227"/>
      <c r="F352" s="227"/>
      <c r="G352" s="231" t="s">
        <v>142</v>
      </c>
      <c r="H352" s="228"/>
    </row>
    <row r="353" spans="1:8" ht="15" x14ac:dyDescent="0.2">
      <c r="A353" s="230" t="s">
        <v>740</v>
      </c>
      <c r="B353" s="216" t="s">
        <v>730</v>
      </c>
      <c r="C353" s="227"/>
      <c r="D353" s="227"/>
      <c r="E353" s="227"/>
      <c r="F353" s="227"/>
      <c r="G353" s="231" t="s">
        <v>142</v>
      </c>
      <c r="H353" s="228"/>
    </row>
    <row r="354" spans="1:8" ht="30" x14ac:dyDescent="0.2">
      <c r="A354" s="230" t="s">
        <v>741</v>
      </c>
      <c r="B354" s="216" t="s">
        <v>731</v>
      </c>
      <c r="C354" s="227"/>
      <c r="D354" s="227"/>
      <c r="E354" s="227"/>
      <c r="F354" s="227"/>
      <c r="G354" s="231" t="s">
        <v>142</v>
      </c>
      <c r="H354" s="228"/>
    </row>
    <row r="355" spans="1:8" ht="60" x14ac:dyDescent="0.2">
      <c r="A355" s="230" t="s">
        <v>742</v>
      </c>
      <c r="B355" s="234" t="s">
        <v>754</v>
      </c>
      <c r="C355" s="227"/>
      <c r="D355" s="227"/>
      <c r="E355" s="227"/>
      <c r="F355" s="227"/>
      <c r="G355" s="231" t="s">
        <v>142</v>
      </c>
      <c r="H355" s="228"/>
    </row>
    <row r="356" spans="1:8" ht="30" x14ac:dyDescent="0.2">
      <c r="A356" s="230" t="s">
        <v>743</v>
      </c>
      <c r="B356" s="216" t="s">
        <v>732</v>
      </c>
      <c r="C356" s="227"/>
      <c r="D356" s="227"/>
      <c r="E356" s="227"/>
      <c r="F356" s="227"/>
      <c r="G356" s="231" t="s">
        <v>142</v>
      </c>
      <c r="H356" s="228"/>
    </row>
    <row r="357" spans="1:8" ht="30" x14ac:dyDescent="0.2">
      <c r="A357" s="230" t="s">
        <v>744</v>
      </c>
      <c r="B357" s="216" t="s">
        <v>755</v>
      </c>
      <c r="C357" s="227"/>
      <c r="D357" s="227"/>
      <c r="E357" s="227"/>
      <c r="F357" s="227"/>
      <c r="G357" s="231" t="s">
        <v>142</v>
      </c>
      <c r="H357" s="228"/>
    </row>
    <row r="358" spans="1:8" ht="15" x14ac:dyDescent="0.2">
      <c r="A358" s="230" t="s">
        <v>745</v>
      </c>
      <c r="B358" s="216" t="s">
        <v>733</v>
      </c>
      <c r="C358" s="227"/>
      <c r="D358" s="227"/>
      <c r="E358" s="227"/>
      <c r="F358" s="227"/>
      <c r="G358" s="231" t="s">
        <v>142</v>
      </c>
      <c r="H358" s="228"/>
    </row>
    <row r="359" spans="1:8" ht="15" x14ac:dyDescent="0.2">
      <c r="A359" s="230" t="s">
        <v>746</v>
      </c>
      <c r="B359" s="216" t="s">
        <v>734</v>
      </c>
      <c r="C359" s="227"/>
      <c r="D359" s="227"/>
      <c r="E359" s="227"/>
      <c r="F359" s="227"/>
      <c r="G359" s="231" t="s">
        <v>142</v>
      </c>
      <c r="H359" s="228"/>
    </row>
    <row r="360" spans="1:8" ht="45" x14ac:dyDescent="0.2">
      <c r="A360" s="230" t="s">
        <v>747</v>
      </c>
      <c r="B360" s="216" t="s">
        <v>735</v>
      </c>
      <c r="C360" s="227"/>
      <c r="D360" s="227"/>
      <c r="E360" s="227"/>
      <c r="F360" s="227"/>
      <c r="G360" s="231" t="s">
        <v>142</v>
      </c>
      <c r="H360" s="228"/>
    </row>
    <row r="361" spans="1:8" ht="30" x14ac:dyDescent="0.2">
      <c r="A361" s="230" t="s">
        <v>748</v>
      </c>
      <c r="B361" s="216" t="s">
        <v>725</v>
      </c>
      <c r="C361" s="227"/>
      <c r="D361" s="227"/>
      <c r="E361" s="227"/>
      <c r="F361" s="227"/>
      <c r="G361" s="231" t="s">
        <v>142</v>
      </c>
      <c r="H361" s="228"/>
    </row>
    <row r="362" spans="1:8" ht="30" x14ac:dyDescent="0.2">
      <c r="A362" s="230" t="s">
        <v>749</v>
      </c>
      <c r="B362" s="216" t="s">
        <v>726</v>
      </c>
      <c r="C362" s="227"/>
      <c r="D362" s="227"/>
      <c r="E362" s="227"/>
      <c r="F362" s="227"/>
      <c r="G362" s="231" t="s">
        <v>142</v>
      </c>
      <c r="H362" s="228"/>
    </row>
    <row r="363" spans="1:8" ht="30" x14ac:dyDescent="0.2">
      <c r="A363" s="230" t="s">
        <v>750</v>
      </c>
      <c r="B363" s="216" t="s">
        <v>756</v>
      </c>
      <c r="C363" s="227"/>
      <c r="D363" s="227"/>
      <c r="E363" s="227"/>
      <c r="F363" s="227"/>
      <c r="G363" s="231" t="s">
        <v>142</v>
      </c>
      <c r="H363" s="228"/>
    </row>
    <row r="364" spans="1:8" ht="45.75" thickBot="1" x14ac:dyDescent="0.25">
      <c r="A364" s="235" t="s">
        <v>751</v>
      </c>
      <c r="B364" s="236" t="s">
        <v>736</v>
      </c>
      <c r="C364" s="237"/>
      <c r="D364" s="237"/>
      <c r="E364" s="237"/>
      <c r="F364" s="237"/>
      <c r="G364" s="238" t="s">
        <v>142</v>
      </c>
      <c r="H364" s="239"/>
    </row>
  </sheetData>
  <mergeCells count="30">
    <mergeCell ref="B70:H70"/>
    <mergeCell ref="A1:H1"/>
    <mergeCell ref="B3:H3"/>
    <mergeCell ref="B23:H23"/>
    <mergeCell ref="B36:H36"/>
    <mergeCell ref="B42:H42"/>
    <mergeCell ref="A268:H268"/>
    <mergeCell ref="A258:H258"/>
    <mergeCell ref="A247:H247"/>
    <mergeCell ref="B101:H101"/>
    <mergeCell ref="B117:H117"/>
    <mergeCell ref="B133:H133"/>
    <mergeCell ref="B148:H148"/>
    <mergeCell ref="B179:H179"/>
    <mergeCell ref="B336:H336"/>
    <mergeCell ref="B309:H309"/>
    <mergeCell ref="A180:H180"/>
    <mergeCell ref="A274:H274"/>
    <mergeCell ref="A284:H284"/>
    <mergeCell ref="A292:H292"/>
    <mergeCell ref="A298:H298"/>
    <mergeCell ref="A207:H207"/>
    <mergeCell ref="A199:H199"/>
    <mergeCell ref="B300:H300"/>
    <mergeCell ref="A245:H245"/>
    <mergeCell ref="A234:H234"/>
    <mergeCell ref="A222:H222"/>
    <mergeCell ref="A212:H212"/>
    <mergeCell ref="B273:H273"/>
    <mergeCell ref="A270:H270"/>
  </mergeCells>
  <pageMargins left="0.511811024" right="0.511811024" top="0.78740157499999996" bottom="0.78740157499999996" header="0.31496062000000002" footer="0.31496062000000002"/>
  <pageSetup paperSize="9" scale="6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3"/>
  <sheetViews>
    <sheetView topLeftCell="A73" zoomScale="130" zoomScaleNormal="130" workbookViewId="0">
      <selection activeCell="A84" sqref="A84:XFD84"/>
    </sheetView>
  </sheetViews>
  <sheetFormatPr defaultRowHeight="12.75" x14ac:dyDescent="0.2"/>
  <cols>
    <col min="1" max="1" width="17.1640625" customWidth="1"/>
    <col min="2" max="2" width="26.83203125" customWidth="1"/>
    <col min="3" max="3" width="25.6640625" customWidth="1"/>
    <col min="4" max="4" width="20.33203125" customWidth="1"/>
    <col min="5" max="5" width="16.33203125" customWidth="1"/>
    <col min="6" max="6" width="14" bestFit="1" customWidth="1"/>
    <col min="7" max="7" width="11" bestFit="1" customWidth="1"/>
    <col min="10" max="10" width="12.83203125" bestFit="1"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888</v>
      </c>
      <c r="B3" s="290"/>
      <c r="C3" s="290"/>
      <c r="D3" s="290"/>
      <c r="E3" s="290"/>
    </row>
    <row r="4" spans="1:5" x14ac:dyDescent="0.2">
      <c r="A4" s="290" t="s">
        <v>29</v>
      </c>
      <c r="B4" s="290"/>
      <c r="C4" s="290"/>
      <c r="D4" s="290"/>
      <c r="E4" s="290"/>
    </row>
    <row r="5" spans="1:5" x14ac:dyDescent="0.2">
      <c r="A5" s="290" t="s">
        <v>762</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85</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2002</v>
      </c>
    </row>
    <row r="14" spans="1:5" x14ac:dyDescent="0.2">
      <c r="A14" s="3">
        <v>2</v>
      </c>
      <c r="B14" s="299" t="s">
        <v>36</v>
      </c>
      <c r="C14" s="300"/>
      <c r="D14" s="301"/>
      <c r="E14" s="3" t="s">
        <v>758</v>
      </c>
    </row>
    <row r="15" spans="1:5" x14ac:dyDescent="0.2">
      <c r="A15" s="3">
        <v>3</v>
      </c>
      <c r="B15" s="299" t="s">
        <v>91</v>
      </c>
      <c r="C15" s="300"/>
      <c r="D15" s="301"/>
      <c r="E15" s="4">
        <v>10800</v>
      </c>
    </row>
    <row r="16" spans="1:5" x14ac:dyDescent="0.2">
      <c r="A16" s="3">
        <v>4</v>
      </c>
      <c r="B16" s="299" t="s">
        <v>38</v>
      </c>
      <c r="C16" s="300"/>
      <c r="D16" s="301"/>
      <c r="E16" s="3" t="s">
        <v>759</v>
      </c>
    </row>
    <row r="17" spans="1:7" x14ac:dyDescent="0.2">
      <c r="A17" s="2">
        <v>5</v>
      </c>
      <c r="B17" s="299" t="s">
        <v>761</v>
      </c>
      <c r="C17" s="300"/>
      <c r="D17" s="301"/>
      <c r="E17" s="56">
        <v>45100</v>
      </c>
    </row>
    <row r="18" spans="1:7" x14ac:dyDescent="0.2">
      <c r="A18" s="302"/>
      <c r="B18" s="303"/>
      <c r="C18" s="303"/>
      <c r="D18" s="303"/>
      <c r="E18" s="304"/>
    </row>
    <row r="19" spans="1:7" x14ac:dyDescent="0.2">
      <c r="A19" s="289" t="s">
        <v>42</v>
      </c>
      <c r="B19" s="289"/>
      <c r="C19" s="289"/>
      <c r="D19" s="289"/>
      <c r="E19" s="289"/>
    </row>
    <row r="20" spans="1:7" x14ac:dyDescent="0.2">
      <c r="A20" s="13">
        <v>1</v>
      </c>
      <c r="B20" s="305" t="s">
        <v>3</v>
      </c>
      <c r="C20" s="306"/>
      <c r="D20" s="307"/>
      <c r="E20" s="13" t="s">
        <v>4</v>
      </c>
    </row>
    <row r="21" spans="1:7" x14ac:dyDescent="0.2">
      <c r="A21" s="6" t="s">
        <v>5</v>
      </c>
      <c r="B21" s="297" t="s">
        <v>887</v>
      </c>
      <c r="C21" s="298"/>
      <c r="D21" s="17">
        <v>1</v>
      </c>
      <c r="E21" s="4">
        <f>E15</f>
        <v>10800</v>
      </c>
      <c r="G21" s="29"/>
    </row>
    <row r="22" spans="1:7" x14ac:dyDescent="0.2">
      <c r="A22" s="47" t="s">
        <v>6</v>
      </c>
      <c r="B22" s="308" t="s">
        <v>7</v>
      </c>
      <c r="C22" s="309"/>
      <c r="D22" s="18"/>
      <c r="E22" s="48"/>
    </row>
    <row r="23" spans="1:7" x14ac:dyDescent="0.2">
      <c r="A23" s="6" t="s">
        <v>8</v>
      </c>
      <c r="B23" s="297" t="s">
        <v>9</v>
      </c>
      <c r="C23" s="298"/>
      <c r="D23" s="17"/>
      <c r="E23" s="4"/>
    </row>
    <row r="24" spans="1:7" x14ac:dyDescent="0.2">
      <c r="A24" s="6" t="s">
        <v>10</v>
      </c>
      <c r="B24" s="297" t="s">
        <v>11</v>
      </c>
      <c r="C24" s="298"/>
      <c r="D24" s="17"/>
      <c r="E24" s="7"/>
    </row>
    <row r="25" spans="1:7" x14ac:dyDescent="0.2">
      <c r="A25" s="6" t="s">
        <v>12</v>
      </c>
      <c r="B25" s="297" t="s">
        <v>13</v>
      </c>
      <c r="C25" s="298"/>
      <c r="D25" s="17"/>
      <c r="E25" s="8"/>
    </row>
    <row r="26" spans="1:7" x14ac:dyDescent="0.2">
      <c r="A26" s="6" t="s">
        <v>14</v>
      </c>
      <c r="B26" s="297" t="s">
        <v>15</v>
      </c>
      <c r="C26" s="298"/>
      <c r="D26" s="17"/>
      <c r="E26" s="12"/>
    </row>
    <row r="27" spans="1:7" x14ac:dyDescent="0.2">
      <c r="A27" s="6" t="s">
        <v>16</v>
      </c>
      <c r="B27" s="308" t="s">
        <v>17</v>
      </c>
      <c r="C27" s="309"/>
      <c r="D27" s="18"/>
      <c r="E27" s="7"/>
    </row>
    <row r="28" spans="1:7" x14ac:dyDescent="0.2">
      <c r="A28" s="311" t="s">
        <v>61</v>
      </c>
      <c r="B28" s="312"/>
      <c r="C28" s="312"/>
      <c r="D28" s="313"/>
      <c r="E28" s="19">
        <f>SUM(E21:E27)</f>
        <v>10800</v>
      </c>
    </row>
    <row r="29" spans="1:7" x14ac:dyDescent="0.2">
      <c r="A29" s="314"/>
      <c r="B29" s="315"/>
      <c r="C29" s="315"/>
      <c r="D29" s="315"/>
      <c r="E29" s="316"/>
    </row>
    <row r="30" spans="1:7" x14ac:dyDescent="0.2">
      <c r="A30" s="289" t="s">
        <v>44</v>
      </c>
      <c r="B30" s="289"/>
      <c r="C30" s="289"/>
      <c r="D30" s="289"/>
      <c r="E30" s="289"/>
    </row>
    <row r="31" spans="1:7" x14ac:dyDescent="0.2">
      <c r="A31" s="13" t="s">
        <v>45</v>
      </c>
      <c r="B31" s="305" t="s">
        <v>47</v>
      </c>
      <c r="C31" s="307"/>
      <c r="D31" s="13" t="s">
        <v>67</v>
      </c>
      <c r="E31" s="13" t="s">
        <v>4</v>
      </c>
    </row>
    <row r="32" spans="1:7" x14ac:dyDescent="0.2">
      <c r="A32" s="6" t="s">
        <v>5</v>
      </c>
      <c r="B32" s="297" t="s">
        <v>46</v>
      </c>
      <c r="C32" s="298"/>
      <c r="D32" s="17">
        <v>8.3299999999999999E-2</v>
      </c>
      <c r="E32" s="4">
        <f>E28/12</f>
        <v>900</v>
      </c>
    </row>
    <row r="33" spans="1:7" x14ac:dyDescent="0.2">
      <c r="A33" s="6" t="s">
        <v>6</v>
      </c>
      <c r="B33" s="297" t="s">
        <v>57</v>
      </c>
      <c r="C33" s="298"/>
      <c r="D33" s="17">
        <v>8.3299999999999999E-2</v>
      </c>
      <c r="E33" s="4">
        <f>E28/12</f>
        <v>900</v>
      </c>
    </row>
    <row r="34" spans="1:7" x14ac:dyDescent="0.2">
      <c r="A34" s="6" t="s">
        <v>8</v>
      </c>
      <c r="B34" s="297" t="s">
        <v>58</v>
      </c>
      <c r="C34" s="298"/>
      <c r="D34" s="17">
        <f>D33/3</f>
        <v>2.7766666666666665E-2</v>
      </c>
      <c r="E34" s="4">
        <f>D34*E28</f>
        <v>299.88</v>
      </c>
      <c r="G34" s="208"/>
    </row>
    <row r="35" spans="1:7" x14ac:dyDescent="0.2">
      <c r="A35" s="317" t="s">
        <v>48</v>
      </c>
      <c r="B35" s="317"/>
      <c r="C35" s="317"/>
      <c r="D35" s="317"/>
      <c r="E35" s="20">
        <f>SUM(E32:E34)</f>
        <v>2099.88</v>
      </c>
    </row>
    <row r="36" spans="1:7" x14ac:dyDescent="0.2">
      <c r="A36" s="31"/>
      <c r="B36" s="32"/>
      <c r="C36" s="32"/>
      <c r="D36" s="32"/>
      <c r="E36" s="33"/>
    </row>
    <row r="37" spans="1:7" x14ac:dyDescent="0.2">
      <c r="A37" s="13" t="s">
        <v>49</v>
      </c>
      <c r="B37" s="310" t="s">
        <v>59</v>
      </c>
      <c r="C37" s="310"/>
      <c r="D37" s="310"/>
      <c r="E37" s="13" t="s">
        <v>4</v>
      </c>
    </row>
    <row r="38" spans="1:7" x14ac:dyDescent="0.2">
      <c r="A38" s="6" t="s">
        <v>5</v>
      </c>
      <c r="B38" s="297" t="s">
        <v>2125</v>
      </c>
      <c r="C38" s="298"/>
      <c r="D38" s="17">
        <f>28.8%-20%</f>
        <v>8.8000000000000023E-2</v>
      </c>
      <c r="E38" s="4">
        <f>(E28+E35)*D38</f>
        <v>1135.1894400000003</v>
      </c>
    </row>
    <row r="39" spans="1:7" x14ac:dyDescent="0.2">
      <c r="A39" s="6" t="s">
        <v>6</v>
      </c>
      <c r="B39" s="297" t="s">
        <v>19</v>
      </c>
      <c r="C39" s="298"/>
      <c r="D39" s="17">
        <v>0.08</v>
      </c>
      <c r="E39" s="4">
        <f>(E28+E35)*D39</f>
        <v>1031.9904000000001</v>
      </c>
    </row>
    <row r="40" spans="1:7" x14ac:dyDescent="0.2">
      <c r="A40" s="317" t="s">
        <v>50</v>
      </c>
      <c r="B40" s="317"/>
      <c r="C40" s="317"/>
      <c r="D40" s="317"/>
      <c r="E40" s="20">
        <f>SUM(E38:E39)</f>
        <v>2167.1798400000007</v>
      </c>
    </row>
    <row r="41" spans="1:7" x14ac:dyDescent="0.2">
      <c r="A41" s="31"/>
      <c r="B41" s="32"/>
      <c r="C41" s="32"/>
      <c r="D41" s="32"/>
      <c r="E41" s="33"/>
    </row>
    <row r="42" spans="1:7" x14ac:dyDescent="0.2">
      <c r="A42" s="13" t="s">
        <v>51</v>
      </c>
      <c r="B42" s="310" t="s">
        <v>52</v>
      </c>
      <c r="C42" s="310"/>
      <c r="D42" s="310"/>
      <c r="E42" s="13" t="s">
        <v>4</v>
      </c>
    </row>
    <row r="43" spans="1:7" x14ac:dyDescent="0.2">
      <c r="A43" s="6" t="s">
        <v>5</v>
      </c>
      <c r="B43" s="297" t="s">
        <v>53</v>
      </c>
      <c r="C43" s="318"/>
      <c r="D43" s="298"/>
      <c r="E43" s="4"/>
    </row>
    <row r="44" spans="1:7" x14ac:dyDescent="0.2">
      <c r="A44" s="6" t="s">
        <v>6</v>
      </c>
      <c r="B44" s="297" t="s">
        <v>54</v>
      </c>
      <c r="C44" s="318"/>
      <c r="D44" s="298"/>
      <c r="E44" s="4">
        <f>35*22</f>
        <v>770</v>
      </c>
    </row>
    <row r="45" spans="1:7" x14ac:dyDescent="0.2">
      <c r="A45" s="54" t="s">
        <v>8</v>
      </c>
      <c r="B45" s="297" t="s">
        <v>908</v>
      </c>
      <c r="C45" s="318"/>
      <c r="D45" s="298"/>
      <c r="E45" s="4"/>
    </row>
    <row r="46" spans="1:7" x14ac:dyDescent="0.2">
      <c r="A46" s="54" t="s">
        <v>10</v>
      </c>
      <c r="B46" s="297" t="s">
        <v>904</v>
      </c>
      <c r="C46" s="318"/>
      <c r="D46" s="298"/>
      <c r="E46" s="4"/>
    </row>
    <row r="47" spans="1:7" x14ac:dyDescent="0.2">
      <c r="A47" s="54" t="s">
        <v>12</v>
      </c>
      <c r="B47" s="319" t="s">
        <v>905</v>
      </c>
      <c r="C47" s="320"/>
      <c r="D47" s="321"/>
      <c r="E47" s="51"/>
    </row>
    <row r="48" spans="1:7" x14ac:dyDescent="0.2">
      <c r="A48" s="54" t="s">
        <v>14</v>
      </c>
      <c r="B48" s="319" t="s">
        <v>906</v>
      </c>
      <c r="C48" s="320"/>
      <c r="D48" s="321"/>
      <c r="E48" s="4"/>
    </row>
    <row r="49" spans="1:5" x14ac:dyDescent="0.2">
      <c r="A49" s="54" t="s">
        <v>16</v>
      </c>
      <c r="B49" s="319" t="s">
        <v>907</v>
      </c>
      <c r="C49" s="320"/>
      <c r="D49" s="321"/>
      <c r="E49" s="52"/>
    </row>
    <row r="50" spans="1:5" x14ac:dyDescent="0.2">
      <c r="A50" s="317" t="s">
        <v>60</v>
      </c>
      <c r="B50" s="317"/>
      <c r="C50" s="317"/>
      <c r="D50" s="317"/>
      <c r="E50" s="20">
        <f>SUM(E43:E48)</f>
        <v>770</v>
      </c>
    </row>
    <row r="51" spans="1:5" x14ac:dyDescent="0.2">
      <c r="A51" s="311" t="s">
        <v>62</v>
      </c>
      <c r="B51" s="312"/>
      <c r="C51" s="312"/>
      <c r="D51" s="313"/>
      <c r="E51" s="19">
        <f>E35+E40+E50</f>
        <v>5037.0598400000008</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1259.5555466666667</v>
      </c>
    </row>
    <row r="56" spans="1:5" x14ac:dyDescent="0.2">
      <c r="A56" s="6" t="s">
        <v>6</v>
      </c>
      <c r="B56" s="297" t="s">
        <v>1984</v>
      </c>
      <c r="C56" s="318"/>
      <c r="D56" s="298"/>
      <c r="E56" s="4">
        <f>E39*0.4</f>
        <v>412.7961600000001</v>
      </c>
    </row>
    <row r="57" spans="1:5" x14ac:dyDescent="0.2">
      <c r="A57" s="317" t="s">
        <v>68</v>
      </c>
      <c r="B57" s="317"/>
      <c r="C57" s="317"/>
      <c r="D57" s="317"/>
      <c r="E57" s="20">
        <f>SUM(E55:E56)</f>
        <v>1672.3517066666668</v>
      </c>
    </row>
    <row r="58" spans="1:5" x14ac:dyDescent="0.2">
      <c r="A58" s="314"/>
      <c r="B58" s="315"/>
      <c r="C58" s="315"/>
      <c r="D58" s="315"/>
      <c r="E58" s="316"/>
    </row>
    <row r="59" spans="1:5" x14ac:dyDescent="0.2">
      <c r="A59" s="13" t="s">
        <v>69</v>
      </c>
      <c r="B59" s="305" t="s">
        <v>70</v>
      </c>
      <c r="C59" s="306"/>
      <c r="D59" s="307"/>
      <c r="E59" s="13" t="s">
        <v>4</v>
      </c>
    </row>
    <row r="60" spans="1:5" x14ac:dyDescent="0.2">
      <c r="A60" s="6" t="s">
        <v>5</v>
      </c>
      <c r="B60" s="297" t="s">
        <v>66</v>
      </c>
      <c r="C60" s="318"/>
      <c r="D60" s="298"/>
      <c r="E60" s="4">
        <f>E39*0.4</f>
        <v>412.7961600000001</v>
      </c>
    </row>
    <row r="61" spans="1:5" x14ac:dyDescent="0.2">
      <c r="A61" s="317" t="s">
        <v>72</v>
      </c>
      <c r="B61" s="317"/>
      <c r="C61" s="317"/>
      <c r="D61" s="317"/>
      <c r="E61" s="20">
        <f>E60*0.5</f>
        <v>206.39808000000005</v>
      </c>
    </row>
    <row r="62" spans="1:5" x14ac:dyDescent="0.2">
      <c r="A62" s="311" t="s">
        <v>73</v>
      </c>
      <c r="B62" s="312"/>
      <c r="C62" s="312"/>
      <c r="D62" s="313"/>
      <c r="E62" s="19">
        <f>E57+E61</f>
        <v>1878.7497866666668</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590.52698755555559</v>
      </c>
    </row>
    <row r="66" spans="1:5" x14ac:dyDescent="0.2">
      <c r="A66" s="311" t="s">
        <v>76</v>
      </c>
      <c r="B66" s="312"/>
      <c r="C66" s="312"/>
      <c r="D66" s="313"/>
      <c r="E66" s="19">
        <f>(E65*35)/12</f>
        <v>1722.3703803703704</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90</v>
      </c>
      <c r="C70" s="330"/>
      <c r="D70" s="330"/>
      <c r="E70" s="4">
        <v>21.49</v>
      </c>
    </row>
    <row r="71" spans="1:5" x14ac:dyDescent="0.2">
      <c r="A71" s="25" t="s">
        <v>8</v>
      </c>
      <c r="B71" s="330" t="s">
        <v>92</v>
      </c>
      <c r="C71" s="330"/>
      <c r="D71" s="330"/>
      <c r="E71" s="4">
        <v>221.51</v>
      </c>
    </row>
    <row r="72" spans="1:5" x14ac:dyDescent="0.2">
      <c r="A72" s="25" t="s">
        <v>10</v>
      </c>
      <c r="B72" s="330" t="s">
        <v>17</v>
      </c>
      <c r="C72" s="330"/>
      <c r="D72" s="330"/>
      <c r="E72" s="26"/>
    </row>
    <row r="73" spans="1:5" x14ac:dyDescent="0.2">
      <c r="A73" s="311" t="s">
        <v>100</v>
      </c>
      <c r="B73" s="312"/>
      <c r="C73" s="312"/>
      <c r="D73" s="313"/>
      <c r="E73" s="19">
        <f>(E69*2)+E70+E71+E72</f>
        <v>328.79999999999995</v>
      </c>
    </row>
    <row r="74" spans="1:5" x14ac:dyDescent="0.2">
      <c r="A74" s="311" t="s">
        <v>77</v>
      </c>
      <c r="B74" s="312"/>
      <c r="C74" s="312"/>
      <c r="D74" s="313"/>
      <c r="E74" s="19">
        <f>E73/12</f>
        <v>27.399999999999995</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672.38618331734165</v>
      </c>
    </row>
    <row r="80" spans="1:5" x14ac:dyDescent="0.2">
      <c r="A80" s="13" t="s">
        <v>6</v>
      </c>
      <c r="B80" s="305" t="s">
        <v>79</v>
      </c>
      <c r="C80" s="307"/>
      <c r="D80" s="27">
        <v>0.08</v>
      </c>
      <c r="E80" s="28">
        <f>D80*E98</f>
        <v>1793.0298221795779</v>
      </c>
    </row>
    <row r="81" spans="1:12" x14ac:dyDescent="0.2">
      <c r="A81" s="13" t="s">
        <v>8</v>
      </c>
      <c r="B81" s="305" t="s">
        <v>80</v>
      </c>
      <c r="C81" s="307"/>
      <c r="D81" s="27">
        <f>D82+D83+D85+D84</f>
        <v>0.13150000000000001</v>
      </c>
      <c r="E81" s="28">
        <f>D81*E98</f>
        <v>2947.2927702076813</v>
      </c>
    </row>
    <row r="82" spans="1:12" x14ac:dyDescent="0.2">
      <c r="A82" s="9" t="s">
        <v>20</v>
      </c>
      <c r="B82" s="331" t="s">
        <v>21</v>
      </c>
      <c r="C82" s="332"/>
      <c r="D82" s="24">
        <v>0.03</v>
      </c>
      <c r="E82" s="4"/>
    </row>
    <row r="83" spans="1:12" x14ac:dyDescent="0.2">
      <c r="A83" s="9" t="s">
        <v>22</v>
      </c>
      <c r="B83" s="331" t="s">
        <v>23</v>
      </c>
      <c r="C83" s="332"/>
      <c r="D83" s="24">
        <v>6.4999999999999997E-3</v>
      </c>
      <c r="E83" s="4"/>
    </row>
    <row r="84" spans="1:12" x14ac:dyDescent="0.2">
      <c r="A84" s="9" t="s">
        <v>24</v>
      </c>
      <c r="B84" s="331" t="s">
        <v>2124</v>
      </c>
      <c r="C84" s="332"/>
      <c r="D84" s="11">
        <v>4.4999999999999998E-2</v>
      </c>
      <c r="E84" s="4"/>
    </row>
    <row r="85" spans="1:12" x14ac:dyDescent="0.2">
      <c r="A85" s="9" t="s">
        <v>26</v>
      </c>
      <c r="B85" s="331" t="s">
        <v>25</v>
      </c>
      <c r="C85" s="332"/>
      <c r="D85" s="11">
        <v>0.05</v>
      </c>
      <c r="E85" s="4"/>
    </row>
    <row r="86" spans="1:12" x14ac:dyDescent="0.2">
      <c r="A86" s="333" t="s">
        <v>1975</v>
      </c>
      <c r="B86" s="333"/>
      <c r="C86" s="333"/>
      <c r="D86" s="22">
        <f>D79+D80+D81</f>
        <v>0.24149999999999999</v>
      </c>
      <c r="E86" s="23"/>
    </row>
    <row r="87" spans="1:12" x14ac:dyDescent="0.2">
      <c r="A87" s="334" t="s">
        <v>81</v>
      </c>
      <c r="B87" s="335"/>
      <c r="C87" s="335"/>
      <c r="D87" s="336"/>
      <c r="E87" s="19">
        <f>SUM(E79:E86)</f>
        <v>5412.7087757046011</v>
      </c>
    </row>
    <row r="88" spans="1:12" x14ac:dyDescent="0.2">
      <c r="A88" s="291"/>
      <c r="B88" s="292"/>
      <c r="C88" s="292"/>
      <c r="D88" s="292"/>
      <c r="E88" s="293"/>
    </row>
    <row r="89" spans="1:12" x14ac:dyDescent="0.2">
      <c r="A89" s="289" t="s">
        <v>27</v>
      </c>
      <c r="B89" s="289"/>
      <c r="C89" s="289"/>
      <c r="D89" s="289"/>
      <c r="E89" s="289"/>
    </row>
    <row r="90" spans="1:12" x14ac:dyDescent="0.2">
      <c r="A90" s="334" t="s">
        <v>28</v>
      </c>
      <c r="B90" s="335"/>
      <c r="C90" s="335"/>
      <c r="D90" s="335"/>
      <c r="E90" s="336"/>
    </row>
    <row r="91" spans="1:12" x14ac:dyDescent="0.2">
      <c r="A91" s="6" t="s">
        <v>5</v>
      </c>
      <c r="B91" s="297" t="s">
        <v>42</v>
      </c>
      <c r="C91" s="318"/>
      <c r="D91" s="298"/>
      <c r="E91" s="4">
        <f>E28</f>
        <v>10800</v>
      </c>
      <c r="J91" s="210"/>
      <c r="L91" s="209"/>
    </row>
    <row r="92" spans="1:12" x14ac:dyDescent="0.2">
      <c r="A92" s="6" t="s">
        <v>6</v>
      </c>
      <c r="B92" s="297" t="s">
        <v>44</v>
      </c>
      <c r="C92" s="318"/>
      <c r="D92" s="298"/>
      <c r="E92" s="4">
        <f>E51</f>
        <v>5037.0598400000008</v>
      </c>
    </row>
    <row r="93" spans="1:12" x14ac:dyDescent="0.2">
      <c r="A93" s="6" t="s">
        <v>8</v>
      </c>
      <c r="B93" s="297" t="s">
        <v>63</v>
      </c>
      <c r="C93" s="318"/>
      <c r="D93" s="298"/>
      <c r="E93" s="4">
        <f>E62</f>
        <v>1878.7497866666668</v>
      </c>
    </row>
    <row r="94" spans="1:12" x14ac:dyDescent="0.2">
      <c r="A94" s="6" t="s">
        <v>10</v>
      </c>
      <c r="B94" s="297" t="s">
        <v>74</v>
      </c>
      <c r="C94" s="318"/>
      <c r="D94" s="298"/>
      <c r="E94" s="4">
        <f>E66</f>
        <v>1722.3703803703704</v>
      </c>
    </row>
    <row r="95" spans="1:12" x14ac:dyDescent="0.2">
      <c r="A95" s="6" t="s">
        <v>12</v>
      </c>
      <c r="B95" s="297" t="s">
        <v>55</v>
      </c>
      <c r="C95" s="318"/>
      <c r="D95" s="298"/>
      <c r="E95" s="4">
        <f>E74</f>
        <v>27.399999999999995</v>
      </c>
    </row>
    <row r="96" spans="1:12" x14ac:dyDescent="0.2">
      <c r="A96" s="340" t="s">
        <v>83</v>
      </c>
      <c r="B96" s="340"/>
      <c r="C96" s="340"/>
      <c r="D96" s="340"/>
      <c r="E96" s="19">
        <f>SUM(E91:E95)</f>
        <v>19465.580007037042</v>
      </c>
    </row>
    <row r="97" spans="1:5" x14ac:dyDescent="0.2">
      <c r="A97" s="6" t="s">
        <v>14</v>
      </c>
      <c r="B97" s="297" t="s">
        <v>56</v>
      </c>
      <c r="C97" s="318"/>
      <c r="D97" s="298"/>
      <c r="E97" s="4">
        <f>E87</f>
        <v>5412.7087757046011</v>
      </c>
    </row>
    <row r="98" spans="1:5" x14ac:dyDescent="0.2">
      <c r="A98" s="337" t="s">
        <v>84</v>
      </c>
      <c r="B98" s="338"/>
      <c r="C98" s="338"/>
      <c r="D98" s="339"/>
      <c r="E98" s="19">
        <f>E96/(1-D81)</f>
        <v>22412.872777244724</v>
      </c>
    </row>
    <row r="103" spans="1:5" x14ac:dyDescent="0.2">
      <c r="D103" s="209"/>
    </row>
  </sheetData>
  <mergeCells count="96">
    <mergeCell ref="A98:D98"/>
    <mergeCell ref="B92:D92"/>
    <mergeCell ref="B93:D93"/>
    <mergeCell ref="B94:D94"/>
    <mergeCell ref="B95:D95"/>
    <mergeCell ref="A96:D96"/>
    <mergeCell ref="B97:D97"/>
    <mergeCell ref="B91:D91"/>
    <mergeCell ref="B80:C80"/>
    <mergeCell ref="B81:C81"/>
    <mergeCell ref="B82:C82"/>
    <mergeCell ref="B83:C83"/>
    <mergeCell ref="A86:C86"/>
    <mergeCell ref="A87:D87"/>
    <mergeCell ref="A90:E90"/>
    <mergeCell ref="B85:C85"/>
    <mergeCell ref="B84:C84"/>
    <mergeCell ref="A88:E88"/>
    <mergeCell ref="B48:D48"/>
    <mergeCell ref="B49:D49"/>
    <mergeCell ref="A89:E89"/>
    <mergeCell ref="A67:E67"/>
    <mergeCell ref="B56:D56"/>
    <mergeCell ref="A57:D57"/>
    <mergeCell ref="A58:E58"/>
    <mergeCell ref="B59:D59"/>
    <mergeCell ref="B60:D60"/>
    <mergeCell ref="A61:D61"/>
    <mergeCell ref="A62:D62"/>
    <mergeCell ref="A63:E63"/>
    <mergeCell ref="A64:E64"/>
    <mergeCell ref="B65:D65"/>
    <mergeCell ref="B79:C79"/>
    <mergeCell ref="A68:E68"/>
    <mergeCell ref="B69:D69"/>
    <mergeCell ref="B70:D70"/>
    <mergeCell ref="B71:D71"/>
    <mergeCell ref="B72:D72"/>
    <mergeCell ref="A73:D73"/>
    <mergeCell ref="A74:D74"/>
    <mergeCell ref="A75:E75"/>
    <mergeCell ref="A76:E76"/>
    <mergeCell ref="A77:E77"/>
    <mergeCell ref="A78:E78"/>
    <mergeCell ref="A66:D66"/>
    <mergeCell ref="B55:D55"/>
    <mergeCell ref="B38:C38"/>
    <mergeCell ref="B39:C39"/>
    <mergeCell ref="A40:D40"/>
    <mergeCell ref="B42:D42"/>
    <mergeCell ref="B43:D43"/>
    <mergeCell ref="B44:D44"/>
    <mergeCell ref="A50:D50"/>
    <mergeCell ref="A51:D51"/>
    <mergeCell ref="A52:E52"/>
    <mergeCell ref="A53:E53"/>
    <mergeCell ref="B54:D54"/>
    <mergeCell ref="B45:D45"/>
    <mergeCell ref="B46:D46"/>
    <mergeCell ref="B47:D47"/>
    <mergeCell ref="B37:D37"/>
    <mergeCell ref="B25:C25"/>
    <mergeCell ref="B26:C26"/>
    <mergeCell ref="B27:C27"/>
    <mergeCell ref="A28:D28"/>
    <mergeCell ref="A29:E29"/>
    <mergeCell ref="A30:E30"/>
    <mergeCell ref="B31:C31"/>
    <mergeCell ref="B32:C32"/>
    <mergeCell ref="B33:C33"/>
    <mergeCell ref="B34:C34"/>
    <mergeCell ref="A35:D35"/>
    <mergeCell ref="B24:C24"/>
    <mergeCell ref="B13:D13"/>
    <mergeCell ref="B14:D14"/>
    <mergeCell ref="B15:D15"/>
    <mergeCell ref="B16:D16"/>
    <mergeCell ref="B17:D17"/>
    <mergeCell ref="A18:E18"/>
    <mergeCell ref="A19:E19"/>
    <mergeCell ref="B20:D20"/>
    <mergeCell ref="B21:C21"/>
    <mergeCell ref="B22:C22"/>
    <mergeCell ref="B23:C23"/>
    <mergeCell ref="A12:E12"/>
    <mergeCell ref="A1:E1"/>
    <mergeCell ref="A2:E2"/>
    <mergeCell ref="A3:E3"/>
    <mergeCell ref="A4:E4"/>
    <mergeCell ref="A5:E5"/>
    <mergeCell ref="A6:E6"/>
    <mergeCell ref="A7:E7"/>
    <mergeCell ref="A8:E8"/>
    <mergeCell ref="A9:E9"/>
    <mergeCell ref="A10:E10"/>
    <mergeCell ref="A11:E11"/>
  </mergeCells>
  <pageMargins left="0.39370078740157483" right="0.39370078740157483"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
  <sheetViews>
    <sheetView topLeftCell="A70" zoomScale="140" zoomScaleNormal="140" workbookViewId="0">
      <selection activeCell="A85" sqref="A85:D86"/>
    </sheetView>
  </sheetViews>
  <sheetFormatPr defaultRowHeight="12.75" x14ac:dyDescent="0.2"/>
  <cols>
    <col min="1" max="1" width="17" style="1" customWidth="1"/>
    <col min="2" max="2" width="34.5" style="1" customWidth="1"/>
    <col min="3" max="3" width="16.33203125" style="1" customWidth="1"/>
    <col min="4" max="4" width="17.83203125" style="1" customWidth="1"/>
    <col min="5" max="5" width="21" style="1" customWidth="1"/>
    <col min="6" max="6" width="9.33203125" style="1"/>
    <col min="7" max="7" width="10.33203125" style="1" bestFit="1" customWidth="1"/>
    <col min="8" max="16384" width="9.33203125" style="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902</v>
      </c>
      <c r="B3" s="290"/>
      <c r="C3" s="290"/>
      <c r="D3" s="290"/>
      <c r="E3" s="290"/>
    </row>
    <row r="4" spans="1:5" x14ac:dyDescent="0.2">
      <c r="A4" s="290" t="s">
        <v>29</v>
      </c>
      <c r="B4" s="290"/>
      <c r="C4" s="290"/>
      <c r="D4" s="290"/>
      <c r="E4" s="290"/>
    </row>
    <row r="5" spans="1:5" x14ac:dyDescent="0.2">
      <c r="A5" s="290" t="s">
        <v>903</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31</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1976</v>
      </c>
    </row>
    <row r="14" spans="1:5" x14ac:dyDescent="0.2">
      <c r="A14" s="3">
        <v>2</v>
      </c>
      <c r="B14" s="299" t="s">
        <v>36</v>
      </c>
      <c r="C14" s="300"/>
      <c r="D14" s="301"/>
      <c r="E14" s="3" t="s">
        <v>40</v>
      </c>
    </row>
    <row r="15" spans="1:5" x14ac:dyDescent="0.2">
      <c r="A15" s="3">
        <v>3</v>
      </c>
      <c r="B15" s="299" t="s">
        <v>91</v>
      </c>
      <c r="C15" s="300"/>
      <c r="D15" s="301"/>
      <c r="E15" s="4">
        <v>4019.36</v>
      </c>
    </row>
    <row r="16" spans="1:5" ht="25.5" x14ac:dyDescent="0.2">
      <c r="A16" s="3">
        <v>4</v>
      </c>
      <c r="B16" s="299" t="s">
        <v>38</v>
      </c>
      <c r="C16" s="300"/>
      <c r="D16" s="301"/>
      <c r="E16" s="3" t="s">
        <v>41</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887</v>
      </c>
      <c r="C21" s="298"/>
      <c r="D21" s="17">
        <v>1</v>
      </c>
      <c r="E21" s="4">
        <f>E15</f>
        <v>4019.36</v>
      </c>
    </row>
    <row r="22" spans="1:5" x14ac:dyDescent="0.2">
      <c r="A22" s="47" t="s">
        <v>6</v>
      </c>
      <c r="B22" s="308" t="s">
        <v>7</v>
      </c>
      <c r="C22" s="309"/>
      <c r="D22" s="18"/>
      <c r="E22" s="48"/>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4019.36</v>
      </c>
    </row>
    <row r="29" spans="1:5" x14ac:dyDescent="0.2">
      <c r="A29" s="314"/>
      <c r="B29" s="315"/>
      <c r="C29" s="315"/>
      <c r="D29" s="315"/>
      <c r="E29" s="316"/>
    </row>
    <row r="30" spans="1:5" x14ac:dyDescent="0.2">
      <c r="A30" s="289" t="s">
        <v>44</v>
      </c>
      <c r="B30" s="289"/>
      <c r="C30" s="289"/>
      <c r="D30" s="289"/>
      <c r="E30" s="289"/>
    </row>
    <row r="31" spans="1:5" ht="12.75" customHeight="1" x14ac:dyDescent="0.2">
      <c r="A31" s="13" t="s">
        <v>45</v>
      </c>
      <c r="B31" s="305" t="s">
        <v>47</v>
      </c>
      <c r="C31" s="307"/>
      <c r="D31" s="13" t="s">
        <v>67</v>
      </c>
      <c r="E31" s="13" t="s">
        <v>4</v>
      </c>
    </row>
    <row r="32" spans="1:5" x14ac:dyDescent="0.2">
      <c r="A32" s="6" t="s">
        <v>5</v>
      </c>
      <c r="B32" s="297" t="s">
        <v>46</v>
      </c>
      <c r="C32" s="298"/>
      <c r="D32" s="17">
        <v>8.3299999999999999E-2</v>
      </c>
      <c r="E32" s="4">
        <f>E28/12</f>
        <v>334.94666666666666</v>
      </c>
    </row>
    <row r="33" spans="1:7" x14ac:dyDescent="0.2">
      <c r="A33" s="6" t="s">
        <v>6</v>
      </c>
      <c r="B33" s="297" t="s">
        <v>57</v>
      </c>
      <c r="C33" s="298"/>
      <c r="D33" s="17">
        <v>8.3299999999999999E-2</v>
      </c>
      <c r="E33" s="4">
        <f>E28/12</f>
        <v>334.94666666666666</v>
      </c>
    </row>
    <row r="34" spans="1:7" x14ac:dyDescent="0.2">
      <c r="A34" s="6" t="s">
        <v>8</v>
      </c>
      <c r="B34" s="297" t="s">
        <v>58</v>
      </c>
      <c r="C34" s="298"/>
      <c r="D34" s="17">
        <f>D33/3</f>
        <v>2.7766666666666665E-2</v>
      </c>
      <c r="E34" s="4">
        <f>D34*E28</f>
        <v>111.60422933333334</v>
      </c>
      <c r="G34" s="21"/>
    </row>
    <row r="35" spans="1:7" x14ac:dyDescent="0.2">
      <c r="A35" s="317" t="s">
        <v>48</v>
      </c>
      <c r="B35" s="317"/>
      <c r="C35" s="317"/>
      <c r="D35" s="317"/>
      <c r="E35" s="20">
        <f>SUM(E32:E34)</f>
        <v>781.49756266666668</v>
      </c>
    </row>
    <row r="36" spans="1:7" x14ac:dyDescent="0.2">
      <c r="A36" s="14"/>
      <c r="B36" s="15"/>
      <c r="C36" s="15"/>
      <c r="D36" s="15"/>
      <c r="E36" s="16"/>
    </row>
    <row r="37" spans="1:7" x14ac:dyDescent="0.2">
      <c r="A37" s="13" t="s">
        <v>49</v>
      </c>
      <c r="B37" s="310" t="s">
        <v>59</v>
      </c>
      <c r="C37" s="310"/>
      <c r="D37" s="310"/>
      <c r="E37" s="13" t="s">
        <v>4</v>
      </c>
    </row>
    <row r="38" spans="1:7" x14ac:dyDescent="0.2">
      <c r="A38" s="6" t="s">
        <v>5</v>
      </c>
      <c r="B38" s="297" t="s">
        <v>2125</v>
      </c>
      <c r="C38" s="298"/>
      <c r="D38" s="17">
        <f>28.8%-20%</f>
        <v>8.8000000000000023E-2</v>
      </c>
      <c r="E38" s="4">
        <f>(E28+E35)*D38</f>
        <v>422.47546551466678</v>
      </c>
    </row>
    <row r="39" spans="1:7" x14ac:dyDescent="0.2">
      <c r="A39" s="6" t="s">
        <v>6</v>
      </c>
      <c r="B39" s="297" t="s">
        <v>19</v>
      </c>
      <c r="C39" s="298"/>
      <c r="D39" s="17">
        <v>0.08</v>
      </c>
      <c r="E39" s="4">
        <f>(E28+E35)*D39</f>
        <v>384.06860501333335</v>
      </c>
    </row>
    <row r="40" spans="1:7" x14ac:dyDescent="0.2">
      <c r="A40" s="317" t="s">
        <v>50</v>
      </c>
      <c r="B40" s="317"/>
      <c r="C40" s="317"/>
      <c r="D40" s="317"/>
      <c r="E40" s="20">
        <f>SUM(E38:E39)</f>
        <v>806.54407052800013</v>
      </c>
    </row>
    <row r="41" spans="1:7" x14ac:dyDescent="0.2">
      <c r="A41" s="14"/>
      <c r="B41" s="15"/>
      <c r="C41" s="15"/>
      <c r="D41" s="15"/>
      <c r="E41" s="16"/>
      <c r="G41" s="21"/>
    </row>
    <row r="42" spans="1:7" x14ac:dyDescent="0.2">
      <c r="A42" s="13" t="s">
        <v>51</v>
      </c>
      <c r="B42" s="310" t="s">
        <v>52</v>
      </c>
      <c r="C42" s="310"/>
      <c r="D42" s="310"/>
      <c r="E42" s="13" t="s">
        <v>4</v>
      </c>
    </row>
    <row r="43" spans="1:7" x14ac:dyDescent="0.2">
      <c r="A43" s="54" t="s">
        <v>5</v>
      </c>
      <c r="B43" s="341" t="s">
        <v>53</v>
      </c>
      <c r="C43" s="341"/>
      <c r="D43" s="341"/>
      <c r="E43" s="4">
        <f>(((5.5)*2*22)-(E28*0.06))</f>
        <v>0.83840000000000714</v>
      </c>
    </row>
    <row r="44" spans="1:7" x14ac:dyDescent="0.2">
      <c r="A44" s="54" t="s">
        <v>6</v>
      </c>
      <c r="B44" s="341" t="s">
        <v>54</v>
      </c>
      <c r="C44" s="341"/>
      <c r="D44" s="341"/>
      <c r="E44" s="4">
        <f>42.2*22</f>
        <v>928.40000000000009</v>
      </c>
    </row>
    <row r="45" spans="1:7" x14ac:dyDescent="0.2">
      <c r="A45" s="54" t="s">
        <v>8</v>
      </c>
      <c r="B45" s="297" t="s">
        <v>908</v>
      </c>
      <c r="C45" s="318"/>
      <c r="D45" s="298"/>
      <c r="E45" s="4">
        <v>187.18</v>
      </c>
    </row>
    <row r="46" spans="1:7" x14ac:dyDescent="0.2">
      <c r="A46" s="54" t="s">
        <v>10</v>
      </c>
      <c r="B46" s="297" t="s">
        <v>904</v>
      </c>
      <c r="C46" s="318"/>
      <c r="D46" s="298"/>
      <c r="E46" s="4">
        <v>12.81</v>
      </c>
    </row>
    <row r="47" spans="1:7" x14ac:dyDescent="0.2">
      <c r="A47" s="54" t="s">
        <v>12</v>
      </c>
      <c r="B47" s="319" t="s">
        <v>905</v>
      </c>
      <c r="C47" s="320"/>
      <c r="D47" s="321"/>
      <c r="E47" s="51"/>
    </row>
    <row r="48" spans="1:7" x14ac:dyDescent="0.2">
      <c r="A48" s="54" t="s">
        <v>14</v>
      </c>
      <c r="B48" s="345" t="s">
        <v>906</v>
      </c>
      <c r="C48" s="346"/>
      <c r="D48" s="347"/>
      <c r="E48" s="4">
        <v>3.33</v>
      </c>
    </row>
    <row r="49" spans="1:5" x14ac:dyDescent="0.2">
      <c r="A49" s="54" t="s">
        <v>16</v>
      </c>
      <c r="B49" s="319" t="s">
        <v>907</v>
      </c>
      <c r="C49" s="320"/>
      <c r="D49" s="321"/>
      <c r="E49" s="52"/>
    </row>
    <row r="50" spans="1:5" ht="12.75" customHeight="1" x14ac:dyDescent="0.2">
      <c r="B50" s="342"/>
      <c r="C50" s="343"/>
      <c r="D50" s="344"/>
      <c r="E50" s="53"/>
    </row>
    <row r="51" spans="1:5" ht="12.75" customHeight="1" x14ac:dyDescent="0.2">
      <c r="A51" s="317" t="s">
        <v>60</v>
      </c>
      <c r="B51" s="317"/>
      <c r="C51" s="317"/>
      <c r="D51" s="317"/>
      <c r="E51" s="20">
        <f>SUM(E43:E50)</f>
        <v>1132.5583999999999</v>
      </c>
    </row>
    <row r="52" spans="1:5" ht="12.75" customHeight="1" x14ac:dyDescent="0.2">
      <c r="A52" s="311" t="s">
        <v>62</v>
      </c>
      <c r="B52" s="312"/>
      <c r="C52" s="312"/>
      <c r="D52" s="313"/>
      <c r="E52" s="19">
        <f>E35+E40+E51</f>
        <v>2720.6000331946666</v>
      </c>
    </row>
    <row r="53" spans="1:5" ht="12.75" customHeight="1" x14ac:dyDescent="0.2">
      <c r="A53" s="314"/>
      <c r="B53" s="315"/>
      <c r="C53" s="315"/>
      <c r="D53" s="315"/>
      <c r="E53" s="316"/>
    </row>
    <row r="54" spans="1:5" x14ac:dyDescent="0.2">
      <c r="A54" s="289" t="s">
        <v>63</v>
      </c>
      <c r="B54" s="289"/>
      <c r="C54" s="289"/>
      <c r="D54" s="289"/>
      <c r="E54" s="289"/>
    </row>
    <row r="55" spans="1:5" x14ac:dyDescent="0.2">
      <c r="A55" s="13" t="s">
        <v>64</v>
      </c>
      <c r="B55" s="305" t="s">
        <v>71</v>
      </c>
      <c r="C55" s="306"/>
      <c r="D55" s="307"/>
      <c r="E55" s="13" t="s">
        <v>4</v>
      </c>
    </row>
    <row r="56" spans="1:5" ht="12.75" customHeight="1" x14ac:dyDescent="0.2">
      <c r="A56" s="6" t="s">
        <v>5</v>
      </c>
      <c r="B56" s="297" t="s">
        <v>65</v>
      </c>
      <c r="C56" s="318"/>
      <c r="D56" s="298"/>
      <c r="E56" s="4">
        <f>(E29+E36+E40+E51+(E40*0.4))/12</f>
        <v>188.47667489493335</v>
      </c>
    </row>
    <row r="57" spans="1:5" ht="12.75" customHeight="1" x14ac:dyDescent="0.2">
      <c r="A57" s="6" t="s">
        <v>6</v>
      </c>
      <c r="B57" s="297" t="s">
        <v>1984</v>
      </c>
      <c r="C57" s="318"/>
      <c r="D57" s="298"/>
      <c r="E57" s="4">
        <f>E40*0.4</f>
        <v>322.6176282112001</v>
      </c>
    </row>
    <row r="58" spans="1:5" ht="12.75" customHeight="1" x14ac:dyDescent="0.2">
      <c r="A58" s="317" t="s">
        <v>68</v>
      </c>
      <c r="B58" s="317"/>
      <c r="C58" s="317"/>
      <c r="D58" s="317"/>
      <c r="E58" s="20">
        <f>SUM(E56:E57)</f>
        <v>511.09430310613345</v>
      </c>
    </row>
    <row r="59" spans="1:5" x14ac:dyDescent="0.2">
      <c r="A59" s="314"/>
      <c r="B59" s="315"/>
      <c r="C59" s="315"/>
      <c r="D59" s="315"/>
      <c r="E59" s="316"/>
    </row>
    <row r="60" spans="1:5" x14ac:dyDescent="0.2">
      <c r="A60" s="13" t="s">
        <v>69</v>
      </c>
      <c r="B60" s="305" t="s">
        <v>70</v>
      </c>
      <c r="C60" s="306"/>
      <c r="D60" s="307"/>
      <c r="E60" s="13" t="s">
        <v>4</v>
      </c>
    </row>
    <row r="61" spans="1:5" ht="12.75" customHeight="1" x14ac:dyDescent="0.2">
      <c r="A61" s="6" t="s">
        <v>5</v>
      </c>
      <c r="B61" s="297" t="s">
        <v>66</v>
      </c>
      <c r="C61" s="318"/>
      <c r="D61" s="298"/>
      <c r="E61" s="4">
        <f>E40*0.4</f>
        <v>322.6176282112001</v>
      </c>
    </row>
    <row r="62" spans="1:5" ht="12.75" customHeight="1" x14ac:dyDescent="0.2">
      <c r="A62" s="317" t="s">
        <v>72</v>
      </c>
      <c r="B62" s="317"/>
      <c r="C62" s="317"/>
      <c r="D62" s="317"/>
      <c r="E62" s="20">
        <f>E61*0.5</f>
        <v>161.30881410560005</v>
      </c>
    </row>
    <row r="63" spans="1:5" x14ac:dyDescent="0.2">
      <c r="A63" s="311" t="s">
        <v>73</v>
      </c>
      <c r="B63" s="312"/>
      <c r="C63" s="312"/>
      <c r="D63" s="313"/>
      <c r="E63" s="19">
        <f>E58+E62</f>
        <v>672.4031172117335</v>
      </c>
    </row>
    <row r="64" spans="1:5" x14ac:dyDescent="0.2">
      <c r="A64" s="314"/>
      <c r="B64" s="315"/>
      <c r="C64" s="315"/>
      <c r="D64" s="315"/>
      <c r="E64" s="316"/>
    </row>
    <row r="65" spans="1:5" x14ac:dyDescent="0.2">
      <c r="A65" s="289" t="s">
        <v>74</v>
      </c>
      <c r="B65" s="289"/>
      <c r="C65" s="289"/>
      <c r="D65" s="289"/>
      <c r="E65" s="289"/>
    </row>
    <row r="66" spans="1:5" x14ac:dyDescent="0.2">
      <c r="A66" s="6" t="s">
        <v>5</v>
      </c>
      <c r="B66" s="297" t="s">
        <v>75</v>
      </c>
      <c r="C66" s="318"/>
      <c r="D66" s="298"/>
      <c r="E66" s="4">
        <f>(E28+E52+E63)/30</f>
        <v>247.07877168021335</v>
      </c>
    </row>
    <row r="67" spans="1:5" x14ac:dyDescent="0.2">
      <c r="A67" s="311" t="s">
        <v>76</v>
      </c>
      <c r="B67" s="312"/>
      <c r="C67" s="312"/>
      <c r="D67" s="313"/>
      <c r="E67" s="19">
        <f>(E66*35)/12</f>
        <v>720.64641740062234</v>
      </c>
    </row>
    <row r="68" spans="1:5" x14ac:dyDescent="0.2">
      <c r="A68" s="323"/>
      <c r="B68" s="324"/>
      <c r="C68" s="324"/>
      <c r="D68" s="324"/>
      <c r="E68" s="325"/>
    </row>
    <row r="69" spans="1:5" x14ac:dyDescent="0.2">
      <c r="A69" s="329" t="s">
        <v>55</v>
      </c>
      <c r="B69" s="329"/>
      <c r="C69" s="329"/>
      <c r="D69" s="329"/>
      <c r="E69" s="329"/>
    </row>
    <row r="70" spans="1:5" x14ac:dyDescent="0.2">
      <c r="A70" s="25" t="s">
        <v>5</v>
      </c>
      <c r="B70" s="330" t="s">
        <v>93</v>
      </c>
      <c r="C70" s="330"/>
      <c r="D70" s="330"/>
      <c r="E70" s="4">
        <v>42.9</v>
      </c>
    </row>
    <row r="71" spans="1:5" x14ac:dyDescent="0.2">
      <c r="A71" s="25" t="s">
        <v>6</v>
      </c>
      <c r="B71" s="330" t="s">
        <v>90</v>
      </c>
      <c r="C71" s="330"/>
      <c r="D71" s="330"/>
      <c r="E71" s="4">
        <v>21.49</v>
      </c>
    </row>
    <row r="72" spans="1:5" x14ac:dyDescent="0.2">
      <c r="A72" s="25" t="s">
        <v>8</v>
      </c>
      <c r="B72" s="330" t="s">
        <v>92</v>
      </c>
      <c r="C72" s="330"/>
      <c r="D72" s="330"/>
      <c r="E72" s="4">
        <v>221.51</v>
      </c>
    </row>
    <row r="73" spans="1:5" x14ac:dyDescent="0.2">
      <c r="A73" s="25" t="s">
        <v>10</v>
      </c>
      <c r="B73" s="330" t="s">
        <v>17</v>
      </c>
      <c r="C73" s="330"/>
      <c r="D73" s="330"/>
      <c r="E73" s="26"/>
    </row>
    <row r="74" spans="1:5" x14ac:dyDescent="0.2">
      <c r="A74" s="311" t="s">
        <v>100</v>
      </c>
      <c r="B74" s="312"/>
      <c r="C74" s="312"/>
      <c r="D74" s="313"/>
      <c r="E74" s="19">
        <f>(E70*2)+E71+E72+E73</f>
        <v>328.79999999999995</v>
      </c>
    </row>
    <row r="75" spans="1:5" x14ac:dyDescent="0.2">
      <c r="A75" s="311" t="s">
        <v>77</v>
      </c>
      <c r="B75" s="312"/>
      <c r="C75" s="312"/>
      <c r="D75" s="313"/>
      <c r="E75" s="19">
        <f>E74/12</f>
        <v>27.399999999999995</v>
      </c>
    </row>
    <row r="76" spans="1:5" x14ac:dyDescent="0.2">
      <c r="A76" s="322" t="s">
        <v>18</v>
      </c>
      <c r="B76" s="322"/>
      <c r="C76" s="322"/>
      <c r="D76" s="322"/>
      <c r="E76" s="322"/>
    </row>
    <row r="77" spans="1:5" x14ac:dyDescent="0.2">
      <c r="A77" s="323"/>
      <c r="B77" s="324"/>
      <c r="C77" s="324"/>
      <c r="D77" s="324"/>
      <c r="E77" s="325"/>
    </row>
    <row r="78" spans="1:5" x14ac:dyDescent="0.2">
      <c r="A78" s="326"/>
      <c r="B78" s="327"/>
      <c r="C78" s="327"/>
      <c r="D78" s="327"/>
      <c r="E78" s="328"/>
    </row>
    <row r="79" spans="1:5" x14ac:dyDescent="0.2">
      <c r="A79" s="329" t="s">
        <v>56</v>
      </c>
      <c r="B79" s="329"/>
      <c r="C79" s="329"/>
      <c r="D79" s="329"/>
      <c r="E79" s="329"/>
    </row>
    <row r="80" spans="1:5" x14ac:dyDescent="0.2">
      <c r="A80" s="13" t="s">
        <v>5</v>
      </c>
      <c r="B80" s="305" t="s">
        <v>78</v>
      </c>
      <c r="C80" s="307"/>
      <c r="D80" s="27">
        <v>0.03</v>
      </c>
      <c r="E80" s="20">
        <f>D80*E99</f>
        <v>281.87943239402495</v>
      </c>
    </row>
    <row r="81" spans="1:5" x14ac:dyDescent="0.2">
      <c r="A81" s="13" t="s">
        <v>6</v>
      </c>
      <c r="B81" s="305" t="s">
        <v>79</v>
      </c>
      <c r="C81" s="307"/>
      <c r="D81" s="27">
        <v>0.08</v>
      </c>
      <c r="E81" s="28">
        <f>D81*E99</f>
        <v>751.67848638406656</v>
      </c>
    </row>
    <row r="82" spans="1:5" x14ac:dyDescent="0.2">
      <c r="A82" s="13" t="s">
        <v>8</v>
      </c>
      <c r="B82" s="305" t="s">
        <v>80</v>
      </c>
      <c r="C82" s="307"/>
      <c r="D82" s="27">
        <f>D83+D84+D85+D86</f>
        <v>0.13150000000000001</v>
      </c>
      <c r="E82" s="28">
        <f>D82*E99</f>
        <v>1235.5715119938093</v>
      </c>
    </row>
    <row r="83" spans="1:5" x14ac:dyDescent="0.2">
      <c r="A83" s="9" t="s">
        <v>20</v>
      </c>
      <c r="B83" s="331" t="s">
        <v>21</v>
      </c>
      <c r="C83" s="332"/>
      <c r="D83" s="24">
        <v>0.03</v>
      </c>
      <c r="E83" s="4"/>
    </row>
    <row r="84" spans="1:5" x14ac:dyDescent="0.2">
      <c r="A84" s="9" t="s">
        <v>22</v>
      </c>
      <c r="B84" s="331" t="s">
        <v>23</v>
      </c>
      <c r="C84" s="332"/>
      <c r="D84" s="24">
        <v>6.4999999999999997E-3</v>
      </c>
      <c r="E84" s="4"/>
    </row>
    <row r="85" spans="1:5" x14ac:dyDescent="0.2">
      <c r="A85" s="9" t="s">
        <v>24</v>
      </c>
      <c r="B85" s="331" t="s">
        <v>2124</v>
      </c>
      <c r="C85" s="332"/>
      <c r="D85" s="11">
        <v>4.4999999999999998E-2</v>
      </c>
      <c r="E85" s="4"/>
    </row>
    <row r="86" spans="1:5" ht="12.75" customHeight="1" x14ac:dyDescent="0.2">
      <c r="A86" s="9" t="s">
        <v>26</v>
      </c>
      <c r="B86" s="331" t="s">
        <v>25</v>
      </c>
      <c r="C86" s="332"/>
      <c r="D86" s="11">
        <v>0.05</v>
      </c>
      <c r="E86" s="4"/>
    </row>
    <row r="87" spans="1:5" x14ac:dyDescent="0.2">
      <c r="A87" s="333" t="s">
        <v>1975</v>
      </c>
      <c r="B87" s="333"/>
      <c r="C87" s="333"/>
      <c r="D87" s="22">
        <f>D80+D81+D82</f>
        <v>0.24149999999999999</v>
      </c>
      <c r="E87" s="23"/>
    </row>
    <row r="88" spans="1:5" x14ac:dyDescent="0.2">
      <c r="A88" s="311" t="s">
        <v>81</v>
      </c>
      <c r="B88" s="312"/>
      <c r="C88" s="312"/>
      <c r="D88" s="313"/>
      <c r="E88" s="19">
        <f>SUM(E80:E87)</f>
        <v>2269.1294307719008</v>
      </c>
    </row>
    <row r="89" spans="1:5" x14ac:dyDescent="0.2">
      <c r="A89" s="291"/>
      <c r="B89" s="292"/>
      <c r="C89" s="292"/>
      <c r="D89" s="292"/>
      <c r="E89" s="293"/>
    </row>
    <row r="90" spans="1:5" x14ac:dyDescent="0.2">
      <c r="A90" s="289" t="s">
        <v>27</v>
      </c>
      <c r="B90" s="289"/>
      <c r="C90" s="289"/>
      <c r="D90" s="289"/>
      <c r="E90" s="289"/>
    </row>
    <row r="91" spans="1:5" ht="12.75" customHeight="1" x14ac:dyDescent="0.2">
      <c r="A91" s="334" t="s">
        <v>28</v>
      </c>
      <c r="B91" s="335"/>
      <c r="C91" s="335"/>
      <c r="D91" s="335"/>
      <c r="E91" s="336"/>
    </row>
    <row r="92" spans="1:5" ht="12.75" customHeight="1" x14ac:dyDescent="0.2">
      <c r="A92" s="6" t="s">
        <v>5</v>
      </c>
      <c r="B92" s="297" t="s">
        <v>42</v>
      </c>
      <c r="C92" s="318"/>
      <c r="D92" s="298"/>
      <c r="E92" s="4">
        <f>E28</f>
        <v>4019.36</v>
      </c>
    </row>
    <row r="93" spans="1:5" ht="12.75" customHeight="1" x14ac:dyDescent="0.2">
      <c r="A93" s="6" t="s">
        <v>6</v>
      </c>
      <c r="B93" s="297" t="s">
        <v>44</v>
      </c>
      <c r="C93" s="318"/>
      <c r="D93" s="298"/>
      <c r="E93" s="4">
        <f>E52</f>
        <v>2720.6000331946666</v>
      </c>
    </row>
    <row r="94" spans="1:5" ht="12.75" customHeight="1" x14ac:dyDescent="0.2">
      <c r="A94" s="6" t="s">
        <v>8</v>
      </c>
      <c r="B94" s="297" t="s">
        <v>63</v>
      </c>
      <c r="C94" s="318"/>
      <c r="D94" s="298"/>
      <c r="E94" s="4">
        <f>E63</f>
        <v>672.4031172117335</v>
      </c>
    </row>
    <row r="95" spans="1:5" ht="12.75" customHeight="1" x14ac:dyDescent="0.2">
      <c r="A95" s="6" t="s">
        <v>10</v>
      </c>
      <c r="B95" s="297" t="s">
        <v>74</v>
      </c>
      <c r="C95" s="318"/>
      <c r="D95" s="298"/>
      <c r="E95" s="4">
        <f>E67</f>
        <v>720.64641740062234</v>
      </c>
    </row>
    <row r="96" spans="1:5" ht="12.75" customHeight="1" x14ac:dyDescent="0.2">
      <c r="A96" s="6" t="s">
        <v>12</v>
      </c>
      <c r="B96" s="297" t="s">
        <v>55</v>
      </c>
      <c r="C96" s="318"/>
      <c r="D96" s="298"/>
      <c r="E96" s="4">
        <f>E75</f>
        <v>27.399999999999995</v>
      </c>
    </row>
    <row r="97" spans="1:5" x14ac:dyDescent="0.2">
      <c r="A97" s="340" t="s">
        <v>83</v>
      </c>
      <c r="B97" s="340"/>
      <c r="C97" s="340"/>
      <c r="D97" s="340"/>
      <c r="E97" s="19">
        <f>SUM(E92:E96)</f>
        <v>8160.4095678070225</v>
      </c>
    </row>
    <row r="98" spans="1:5" ht="12.75" customHeight="1" x14ac:dyDescent="0.2">
      <c r="A98" s="6" t="s">
        <v>14</v>
      </c>
      <c r="B98" s="297" t="s">
        <v>56</v>
      </c>
      <c r="C98" s="318"/>
      <c r="D98" s="298"/>
      <c r="E98" s="4">
        <f>E88</f>
        <v>2269.1294307719008</v>
      </c>
    </row>
    <row r="99" spans="1:5" x14ac:dyDescent="0.2">
      <c r="A99" s="337" t="s">
        <v>84</v>
      </c>
      <c r="B99" s="338"/>
      <c r="C99" s="338"/>
      <c r="D99" s="339"/>
      <c r="E99" s="19">
        <f>E97/(1-D82)</f>
        <v>9395.9810798008311</v>
      </c>
    </row>
  </sheetData>
  <mergeCells count="97">
    <mergeCell ref="A28:D28"/>
    <mergeCell ref="A53:E53"/>
    <mergeCell ref="A29:E29"/>
    <mergeCell ref="A52:D52"/>
    <mergeCell ref="B45:D45"/>
    <mergeCell ref="B46:D46"/>
    <mergeCell ref="A69:E69"/>
    <mergeCell ref="A19:E19"/>
    <mergeCell ref="B20:D20"/>
    <mergeCell ref="B31:C31"/>
    <mergeCell ref="A40:D40"/>
    <mergeCell ref="B42:D42"/>
    <mergeCell ref="A30:E30"/>
    <mergeCell ref="B32:C32"/>
    <mergeCell ref="B33:C33"/>
    <mergeCell ref="A35:D35"/>
    <mergeCell ref="B37:D37"/>
    <mergeCell ref="B39:C39"/>
    <mergeCell ref="B24:C24"/>
    <mergeCell ref="A51:D51"/>
    <mergeCell ref="B34:C34"/>
    <mergeCell ref="B43:D43"/>
    <mergeCell ref="B44:D44"/>
    <mergeCell ref="B38:C38"/>
    <mergeCell ref="B47:D47"/>
    <mergeCell ref="B50:D50"/>
    <mergeCell ref="B48:D48"/>
    <mergeCell ref="A87:C87"/>
    <mergeCell ref="A88:D88"/>
    <mergeCell ref="A89:E89"/>
    <mergeCell ref="B72:D72"/>
    <mergeCell ref="B73:D73"/>
    <mergeCell ref="A77:E77"/>
    <mergeCell ref="A75:D75"/>
    <mergeCell ref="A74:D74"/>
    <mergeCell ref="A76:E76"/>
    <mergeCell ref="A79:E79"/>
    <mergeCell ref="B80:C80"/>
    <mergeCell ref="A78:E78"/>
    <mergeCell ref="A97:D97"/>
    <mergeCell ref="B98:D98"/>
    <mergeCell ref="A99:D99"/>
    <mergeCell ref="A90:E90"/>
    <mergeCell ref="B94:D94"/>
    <mergeCell ref="A91:E91"/>
    <mergeCell ref="B96:D96"/>
    <mergeCell ref="B93:D93"/>
    <mergeCell ref="B92:D92"/>
    <mergeCell ref="B95:D95"/>
    <mergeCell ref="A1:E1"/>
    <mergeCell ref="A2:E2"/>
    <mergeCell ref="A3:E3"/>
    <mergeCell ref="A4:E4"/>
    <mergeCell ref="B86:C86"/>
    <mergeCell ref="B85:C85"/>
    <mergeCell ref="B84:C84"/>
    <mergeCell ref="B83:C83"/>
    <mergeCell ref="B14:D14"/>
    <mergeCell ref="B15:D15"/>
    <mergeCell ref="B16:D16"/>
    <mergeCell ref="B17:D17"/>
    <mergeCell ref="B81:C81"/>
    <mergeCell ref="B82:C82"/>
    <mergeCell ref="B70:D70"/>
    <mergeCell ref="B71:D71"/>
    <mergeCell ref="A68:E68"/>
    <mergeCell ref="B49:D49"/>
    <mergeCell ref="B60:D60"/>
    <mergeCell ref="B61:D61"/>
    <mergeCell ref="A62:D62"/>
    <mergeCell ref="A63:D63"/>
    <mergeCell ref="A64:E64"/>
    <mergeCell ref="A65:E65"/>
    <mergeCell ref="B66:D66"/>
    <mergeCell ref="A67:D67"/>
    <mergeCell ref="B55:D55"/>
    <mergeCell ref="A59:E59"/>
    <mergeCell ref="B57:D57"/>
    <mergeCell ref="A58:D58"/>
    <mergeCell ref="B56:D56"/>
    <mergeCell ref="A54:E54"/>
    <mergeCell ref="B21:C21"/>
    <mergeCell ref="B23:C23"/>
    <mergeCell ref="B22:C22"/>
    <mergeCell ref="B27:C27"/>
    <mergeCell ref="A5:E5"/>
    <mergeCell ref="A6:E6"/>
    <mergeCell ref="A12:E12"/>
    <mergeCell ref="B13:D13"/>
    <mergeCell ref="A7:E7"/>
    <mergeCell ref="A8:E8"/>
    <mergeCell ref="A9:E9"/>
    <mergeCell ref="A10:E10"/>
    <mergeCell ref="A11:E11"/>
    <mergeCell ref="A18:E18"/>
    <mergeCell ref="B26:C26"/>
    <mergeCell ref="B25:C25"/>
  </mergeCells>
  <pageMargins left="0.39370078740157483" right="0.39370078740157483"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8"/>
  <sheetViews>
    <sheetView topLeftCell="A61" zoomScale="140" zoomScaleNormal="140" workbookViewId="0">
      <selection activeCell="A84" sqref="A84:D85"/>
    </sheetView>
  </sheetViews>
  <sheetFormatPr defaultRowHeight="12.75" x14ac:dyDescent="0.2"/>
  <cols>
    <col min="1" max="1" width="16" customWidth="1"/>
    <col min="2" max="2" width="29.33203125" customWidth="1"/>
    <col min="3" max="3" width="25" customWidth="1"/>
    <col min="4" max="4" width="20.5" customWidth="1"/>
    <col min="5" max="5" width="19.5"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888</v>
      </c>
      <c r="B3" s="290"/>
      <c r="C3" s="290"/>
      <c r="D3" s="290"/>
      <c r="E3" s="290"/>
    </row>
    <row r="4" spans="1:5" ht="12.75" customHeight="1" x14ac:dyDescent="0.2">
      <c r="A4" s="290" t="s">
        <v>29</v>
      </c>
      <c r="B4" s="290"/>
      <c r="C4" s="290"/>
      <c r="D4" s="290"/>
      <c r="E4" s="290"/>
    </row>
    <row r="5" spans="1:5" ht="12.75" customHeight="1" x14ac:dyDescent="0.2">
      <c r="A5" s="290" t="s">
        <v>909</v>
      </c>
      <c r="B5" s="290"/>
      <c r="C5" s="290"/>
      <c r="D5" s="290"/>
      <c r="E5" s="290"/>
    </row>
    <row r="6" spans="1:5" ht="12.75" customHeight="1" x14ac:dyDescent="0.2">
      <c r="A6" s="290" t="s">
        <v>1986</v>
      </c>
      <c r="B6" s="290"/>
      <c r="C6" s="290"/>
      <c r="D6" s="290"/>
      <c r="E6" s="290"/>
    </row>
    <row r="7" spans="1:5" ht="12.75" customHeight="1" x14ac:dyDescent="0.2">
      <c r="A7" s="290" t="s">
        <v>757</v>
      </c>
      <c r="B7" s="290"/>
      <c r="C7" s="290"/>
      <c r="D7" s="290"/>
      <c r="E7" s="290"/>
    </row>
    <row r="8" spans="1:5" ht="12.75" customHeight="1" x14ac:dyDescent="0.2">
      <c r="A8" s="290" t="s">
        <v>30</v>
      </c>
      <c r="B8" s="290"/>
      <c r="C8" s="290"/>
      <c r="D8" s="290"/>
      <c r="E8" s="290"/>
    </row>
    <row r="9" spans="1:5" ht="12.75" customHeight="1" x14ac:dyDescent="0.2">
      <c r="A9" s="290" t="s">
        <v>85</v>
      </c>
      <c r="B9" s="290"/>
      <c r="C9" s="290"/>
      <c r="D9" s="290"/>
      <c r="E9" s="290"/>
    </row>
    <row r="10" spans="1:5" x14ac:dyDescent="0.2">
      <c r="A10" s="291"/>
      <c r="B10" s="292"/>
      <c r="C10" s="292"/>
      <c r="D10" s="292"/>
      <c r="E10" s="293"/>
    </row>
    <row r="11" spans="1:5" ht="12.75" customHeight="1"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1983</v>
      </c>
    </row>
    <row r="14" spans="1:5" x14ac:dyDescent="0.2">
      <c r="A14" s="3">
        <v>2</v>
      </c>
      <c r="B14" s="299" t="s">
        <v>36</v>
      </c>
      <c r="C14" s="300"/>
      <c r="D14" s="301"/>
      <c r="E14" s="3" t="s">
        <v>86</v>
      </c>
    </row>
    <row r="15" spans="1:5" x14ac:dyDescent="0.2">
      <c r="A15" s="3">
        <v>3</v>
      </c>
      <c r="B15" s="299" t="s">
        <v>37</v>
      </c>
      <c r="C15" s="300"/>
      <c r="D15" s="301"/>
      <c r="E15" s="4">
        <v>2405.92</v>
      </c>
    </row>
    <row r="16" spans="1:5" ht="25.5" x14ac:dyDescent="0.2">
      <c r="A16" s="3">
        <v>4</v>
      </c>
      <c r="B16" s="299" t="s">
        <v>38</v>
      </c>
      <c r="C16" s="300"/>
      <c r="D16" s="301"/>
      <c r="E16" s="3" t="s">
        <v>87</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887</v>
      </c>
      <c r="C21" s="298"/>
      <c r="D21" s="17">
        <v>1</v>
      </c>
      <c r="E21" s="4">
        <f>E15</f>
        <v>2405.92</v>
      </c>
    </row>
    <row r="22" spans="1:5" x14ac:dyDescent="0.2">
      <c r="A22" s="47" t="s">
        <v>6</v>
      </c>
      <c r="B22" s="308" t="s">
        <v>7</v>
      </c>
      <c r="C22" s="309"/>
      <c r="D22" s="18"/>
      <c r="E22" s="7"/>
    </row>
    <row r="23" spans="1:5" x14ac:dyDescent="0.2">
      <c r="A23" s="47" t="s">
        <v>8</v>
      </c>
      <c r="B23" s="308" t="s">
        <v>9</v>
      </c>
      <c r="C23" s="309"/>
      <c r="D23" s="18">
        <v>0.4</v>
      </c>
      <c r="E23" s="48">
        <f>E21*D23</f>
        <v>962.36800000000005</v>
      </c>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ht="12.75" customHeight="1" x14ac:dyDescent="0.2">
      <c r="A28" s="311" t="s">
        <v>61</v>
      </c>
      <c r="B28" s="312"/>
      <c r="C28" s="312"/>
      <c r="D28" s="313"/>
      <c r="E28" s="19">
        <f>SUM(E21:E27)</f>
        <v>3368.288</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280.69066666666669</v>
      </c>
    </row>
    <row r="33" spans="1:5" x14ac:dyDescent="0.2">
      <c r="A33" s="6" t="s">
        <v>6</v>
      </c>
      <c r="B33" s="297" t="s">
        <v>57</v>
      </c>
      <c r="C33" s="298"/>
      <c r="D33" s="17">
        <v>8.3299999999999999E-2</v>
      </c>
      <c r="E33" s="4">
        <f>E28/12</f>
        <v>280.69066666666669</v>
      </c>
    </row>
    <row r="34" spans="1:5" x14ac:dyDescent="0.2">
      <c r="A34" s="6" t="s">
        <v>8</v>
      </c>
      <c r="B34" s="297" t="s">
        <v>58</v>
      </c>
      <c r="C34" s="298"/>
      <c r="D34" s="17">
        <f>D33/3</f>
        <v>2.7766666666666665E-2</v>
      </c>
      <c r="E34" s="4">
        <f>D34*E28</f>
        <v>93.526130133333325</v>
      </c>
    </row>
    <row r="35" spans="1:5" ht="12.75" customHeight="1" x14ac:dyDescent="0.2">
      <c r="A35" s="317" t="s">
        <v>48</v>
      </c>
      <c r="B35" s="317"/>
      <c r="C35" s="317"/>
      <c r="D35" s="317"/>
      <c r="E35" s="20">
        <f>SUM(E32:E34)</f>
        <v>654.90746346666674</v>
      </c>
    </row>
    <row r="36" spans="1:5" x14ac:dyDescent="0.2">
      <c r="A36" s="82"/>
      <c r="B36" s="83"/>
      <c r="C36" s="83"/>
      <c r="D36" s="83"/>
      <c r="E36" s="84"/>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354.04120078506679</v>
      </c>
    </row>
    <row r="39" spans="1:5" x14ac:dyDescent="0.2">
      <c r="A39" s="6" t="s">
        <v>6</v>
      </c>
      <c r="B39" s="297" t="s">
        <v>19</v>
      </c>
      <c r="C39" s="298"/>
      <c r="D39" s="17">
        <v>0.08</v>
      </c>
      <c r="E39" s="4">
        <f>(E28+E35)*D39</f>
        <v>321.85563707733337</v>
      </c>
    </row>
    <row r="40" spans="1:5" ht="12.75" customHeight="1" x14ac:dyDescent="0.2">
      <c r="A40" s="317" t="s">
        <v>50</v>
      </c>
      <c r="B40" s="317"/>
      <c r="C40" s="317"/>
      <c r="D40" s="317"/>
      <c r="E40" s="20">
        <f>SUM(E38:E39)</f>
        <v>675.89683786240016</v>
      </c>
    </row>
    <row r="41" spans="1:5" x14ac:dyDescent="0.2">
      <c r="A41" s="82"/>
      <c r="B41" s="83"/>
      <c r="C41" s="83"/>
      <c r="D41" s="83"/>
      <c r="E41" s="84"/>
    </row>
    <row r="42" spans="1:5" x14ac:dyDescent="0.2">
      <c r="A42" s="13" t="s">
        <v>51</v>
      </c>
      <c r="B42" s="310" t="s">
        <v>52</v>
      </c>
      <c r="C42" s="310"/>
      <c r="D42" s="310"/>
      <c r="E42" s="13" t="s">
        <v>4</v>
      </c>
    </row>
    <row r="43" spans="1:5" x14ac:dyDescent="0.2">
      <c r="A43" s="54" t="s">
        <v>5</v>
      </c>
      <c r="B43" s="341" t="s">
        <v>53</v>
      </c>
      <c r="C43" s="341"/>
      <c r="D43" s="341"/>
      <c r="E43" s="4">
        <f>(((5.5)*2*22)-(E28*0.06))</f>
        <v>39.902720000000016</v>
      </c>
    </row>
    <row r="44" spans="1:5" x14ac:dyDescent="0.2">
      <c r="A44" s="54" t="s">
        <v>6</v>
      </c>
      <c r="B44" s="341" t="s">
        <v>54</v>
      </c>
      <c r="C44" s="341"/>
      <c r="D44" s="341"/>
      <c r="E44" s="4">
        <f>42.2*22</f>
        <v>928.40000000000009</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ht="12.75" customHeight="1" x14ac:dyDescent="0.2">
      <c r="A50" s="1"/>
      <c r="B50" s="348" t="s">
        <v>60</v>
      </c>
      <c r="C50" s="349"/>
      <c r="D50" s="350"/>
      <c r="E50" s="55">
        <f>SUM(E43:E49)</f>
        <v>1171.6227200000001</v>
      </c>
    </row>
    <row r="51" spans="1:5" ht="12.75" customHeight="1" x14ac:dyDescent="0.2">
      <c r="A51" s="311" t="s">
        <v>62</v>
      </c>
      <c r="B51" s="312"/>
      <c r="C51" s="312"/>
      <c r="D51" s="313"/>
      <c r="E51" s="19">
        <f>E35+E40+E50</f>
        <v>2502.427021329067</v>
      </c>
    </row>
    <row r="52" spans="1:5" x14ac:dyDescent="0.2">
      <c r="A52" s="314"/>
      <c r="B52" s="315"/>
      <c r="C52" s="315"/>
      <c r="D52" s="315"/>
      <c r="E52" s="316"/>
    </row>
    <row r="53" spans="1:5" x14ac:dyDescent="0.2">
      <c r="A53" s="289" t="s">
        <v>63</v>
      </c>
      <c r="B53" s="289"/>
      <c r="C53" s="289"/>
      <c r="D53" s="289"/>
      <c r="E53" s="289"/>
    </row>
    <row r="54" spans="1:5" ht="25.5" customHeight="1" x14ac:dyDescent="0.2">
      <c r="A54" s="13" t="s">
        <v>64</v>
      </c>
      <c r="B54" s="305" t="s">
        <v>71</v>
      </c>
      <c r="C54" s="306"/>
      <c r="D54" s="307"/>
      <c r="E54" s="13" t="s">
        <v>4</v>
      </c>
    </row>
    <row r="55" spans="1:5" x14ac:dyDescent="0.2">
      <c r="A55" s="6" t="s">
        <v>5</v>
      </c>
      <c r="B55" s="297" t="s">
        <v>65</v>
      </c>
      <c r="C55" s="318"/>
      <c r="D55" s="298"/>
      <c r="E55" s="4">
        <f>(E28+E35+E39+E50+(E39*0.4))/12</f>
        <v>470.45133961457782</v>
      </c>
    </row>
    <row r="56" spans="1:5" ht="12.75" customHeight="1" x14ac:dyDescent="0.2">
      <c r="A56" s="6" t="s">
        <v>6</v>
      </c>
      <c r="B56" s="297" t="s">
        <v>1984</v>
      </c>
      <c r="C56" s="318"/>
      <c r="D56" s="298"/>
      <c r="E56" s="4">
        <f>E39*0.4</f>
        <v>128.74225483093335</v>
      </c>
    </row>
    <row r="57" spans="1:5" ht="12.75" customHeight="1" x14ac:dyDescent="0.2">
      <c r="A57" s="317" t="s">
        <v>68</v>
      </c>
      <c r="B57" s="317"/>
      <c r="C57" s="317"/>
      <c r="D57" s="317"/>
      <c r="E57" s="20">
        <f>SUM(E55:E56)</f>
        <v>599.19359444551117</v>
      </c>
    </row>
    <row r="58" spans="1:5" x14ac:dyDescent="0.2">
      <c r="A58" s="314"/>
      <c r="B58" s="315"/>
      <c r="C58" s="315"/>
      <c r="D58" s="315"/>
      <c r="E58" s="316"/>
    </row>
    <row r="59" spans="1:5" ht="25.5" customHeight="1" x14ac:dyDescent="0.2">
      <c r="A59" s="13" t="s">
        <v>69</v>
      </c>
      <c r="B59" s="305" t="s">
        <v>70</v>
      </c>
      <c r="C59" s="306"/>
      <c r="D59" s="307"/>
      <c r="E59" s="13" t="s">
        <v>4</v>
      </c>
    </row>
    <row r="60" spans="1:5" ht="12.75" customHeight="1" x14ac:dyDescent="0.2">
      <c r="A60" s="6" t="s">
        <v>5</v>
      </c>
      <c r="B60" s="297" t="s">
        <v>66</v>
      </c>
      <c r="C60" s="318"/>
      <c r="D60" s="298"/>
      <c r="E60" s="4">
        <f>E39*0.4</f>
        <v>128.74225483093335</v>
      </c>
    </row>
    <row r="61" spans="1:5" ht="12.75" customHeight="1" x14ac:dyDescent="0.2">
      <c r="A61" s="317" t="s">
        <v>72</v>
      </c>
      <c r="B61" s="317"/>
      <c r="C61" s="317"/>
      <c r="D61" s="317"/>
      <c r="E61" s="20">
        <f>E60*0.5</f>
        <v>64.371127415466674</v>
      </c>
    </row>
    <row r="62" spans="1:5" ht="12.75" customHeight="1" x14ac:dyDescent="0.2">
      <c r="A62" s="311" t="s">
        <v>73</v>
      </c>
      <c r="B62" s="312"/>
      <c r="C62" s="312"/>
      <c r="D62" s="313"/>
      <c r="E62" s="19">
        <f>E57+E61</f>
        <v>663.5647218609779</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217.80932477300152</v>
      </c>
    </row>
    <row r="66" spans="1:5" ht="12.75" customHeight="1" x14ac:dyDescent="0.2">
      <c r="A66" s="311" t="s">
        <v>76</v>
      </c>
      <c r="B66" s="312"/>
      <c r="C66" s="312"/>
      <c r="D66" s="313"/>
      <c r="E66" s="19">
        <f>(E65*35)/12</f>
        <v>635.2771972545878</v>
      </c>
    </row>
    <row r="67" spans="1:5" x14ac:dyDescent="0.2">
      <c r="A67" s="323"/>
      <c r="B67" s="324"/>
      <c r="C67" s="324"/>
      <c r="D67" s="324"/>
      <c r="E67" s="325"/>
    </row>
    <row r="68" spans="1:5" ht="12.75" customHeight="1"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95</v>
      </c>
      <c r="C70" s="330"/>
      <c r="D70" s="330"/>
      <c r="E70" s="4">
        <v>60.76</v>
      </c>
    </row>
    <row r="71" spans="1:5" x14ac:dyDescent="0.2">
      <c r="A71" s="25" t="s">
        <v>8</v>
      </c>
      <c r="B71" s="330" t="s">
        <v>94</v>
      </c>
      <c r="C71" s="330"/>
      <c r="D71" s="330"/>
      <c r="E71" s="4">
        <v>189.52</v>
      </c>
    </row>
    <row r="72" spans="1:5" x14ac:dyDescent="0.2">
      <c r="A72" s="25" t="s">
        <v>10</v>
      </c>
      <c r="B72" s="330" t="s">
        <v>17</v>
      </c>
      <c r="C72" s="330"/>
      <c r="D72" s="330"/>
      <c r="E72" s="26"/>
    </row>
    <row r="73" spans="1:5" ht="12.75" customHeight="1" x14ac:dyDescent="0.2">
      <c r="A73" s="311" t="s">
        <v>100</v>
      </c>
      <c r="B73" s="312"/>
      <c r="C73" s="312"/>
      <c r="D73" s="313"/>
      <c r="E73" s="19">
        <f>(E69*2)+E70+E71+E72</f>
        <v>336.08000000000004</v>
      </c>
    </row>
    <row r="74" spans="1:5" ht="12.75" customHeight="1" x14ac:dyDescent="0.2">
      <c r="A74" s="311" t="s">
        <v>77</v>
      </c>
      <c r="B74" s="312"/>
      <c r="C74" s="312"/>
      <c r="D74" s="313"/>
      <c r="E74" s="19">
        <f>E73/12</f>
        <v>28.006666666666671</v>
      </c>
    </row>
    <row r="75" spans="1:5" ht="12.75" customHeight="1"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ht="12.75" customHeight="1" x14ac:dyDescent="0.2">
      <c r="A78" s="329" t="s">
        <v>56</v>
      </c>
      <c r="B78" s="329"/>
      <c r="C78" s="329"/>
      <c r="D78" s="329"/>
      <c r="E78" s="329"/>
    </row>
    <row r="79" spans="1:5" x14ac:dyDescent="0.2">
      <c r="A79" s="13" t="s">
        <v>5</v>
      </c>
      <c r="B79" s="305" t="s">
        <v>78</v>
      </c>
      <c r="C79" s="307"/>
      <c r="D79" s="27">
        <v>0.03</v>
      </c>
      <c r="E79" s="20">
        <f>D79*E98</f>
        <v>248.62050456343005</v>
      </c>
    </row>
    <row r="80" spans="1:5" x14ac:dyDescent="0.2">
      <c r="A80" s="13" t="s">
        <v>6</v>
      </c>
      <c r="B80" s="305" t="s">
        <v>79</v>
      </c>
      <c r="C80" s="307"/>
      <c r="D80" s="27">
        <v>0.08</v>
      </c>
      <c r="E80" s="28">
        <f>D80*E98</f>
        <v>662.98801216914683</v>
      </c>
    </row>
    <row r="81" spans="1:5" x14ac:dyDescent="0.2">
      <c r="A81" s="13" t="s">
        <v>8</v>
      </c>
      <c r="B81" s="305" t="s">
        <v>80</v>
      </c>
      <c r="C81" s="307"/>
      <c r="D81" s="27">
        <f>D82+D83+D84+D85</f>
        <v>0.13150000000000001</v>
      </c>
      <c r="E81" s="28">
        <f>D81*E98</f>
        <v>1089.7865450030351</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ht="12.75" customHeight="1" x14ac:dyDescent="0.2">
      <c r="A86" s="333" t="s">
        <v>1975</v>
      </c>
      <c r="B86" s="333"/>
      <c r="C86" s="333"/>
      <c r="D86" s="22">
        <f>D79+D80+D81</f>
        <v>0.24149999999999999</v>
      </c>
      <c r="E86" s="23"/>
    </row>
    <row r="87" spans="1:5" ht="12.75" customHeight="1" x14ac:dyDescent="0.2">
      <c r="A87" s="311" t="s">
        <v>81</v>
      </c>
      <c r="B87" s="312"/>
      <c r="C87" s="312"/>
      <c r="D87" s="313"/>
      <c r="E87" s="19">
        <f>SUM(E79:E86)</f>
        <v>2001.395061735612</v>
      </c>
    </row>
    <row r="88" spans="1:5" x14ac:dyDescent="0.2">
      <c r="A88" s="291"/>
      <c r="B88" s="292"/>
      <c r="C88" s="292"/>
      <c r="D88" s="292"/>
      <c r="E88" s="293"/>
    </row>
    <row r="89" spans="1:5" x14ac:dyDescent="0.2">
      <c r="A89" s="289" t="s">
        <v>27</v>
      </c>
      <c r="B89" s="289"/>
      <c r="C89" s="289"/>
      <c r="D89" s="289"/>
      <c r="E89" s="289"/>
    </row>
    <row r="90" spans="1:5" ht="12.75" customHeight="1" x14ac:dyDescent="0.2">
      <c r="A90" s="334" t="s">
        <v>28</v>
      </c>
      <c r="B90" s="335"/>
      <c r="C90" s="335"/>
      <c r="D90" s="335"/>
      <c r="E90" s="336"/>
    </row>
    <row r="91" spans="1:5" ht="12.75" customHeight="1" x14ac:dyDescent="0.2">
      <c r="A91" s="6" t="s">
        <v>5</v>
      </c>
      <c r="B91" s="297" t="s">
        <v>42</v>
      </c>
      <c r="C91" s="318"/>
      <c r="D91" s="298"/>
      <c r="E91" s="4">
        <f>E28</f>
        <v>3368.288</v>
      </c>
    </row>
    <row r="92" spans="1:5" ht="12.75" customHeight="1" x14ac:dyDescent="0.2">
      <c r="A92" s="6" t="s">
        <v>6</v>
      </c>
      <c r="B92" s="297" t="s">
        <v>44</v>
      </c>
      <c r="C92" s="318"/>
      <c r="D92" s="298"/>
      <c r="E92" s="4">
        <f>E51</f>
        <v>2502.427021329067</v>
      </c>
    </row>
    <row r="93" spans="1:5" x14ac:dyDescent="0.2">
      <c r="A93" s="6" t="s">
        <v>8</v>
      </c>
      <c r="B93" s="297" t="s">
        <v>63</v>
      </c>
      <c r="C93" s="318"/>
      <c r="D93" s="298"/>
      <c r="E93" s="4">
        <f>E62</f>
        <v>663.5647218609779</v>
      </c>
    </row>
    <row r="94" spans="1:5" ht="12.75" customHeight="1" x14ac:dyDescent="0.2">
      <c r="A94" s="6" t="s">
        <v>10</v>
      </c>
      <c r="B94" s="297" t="s">
        <v>74</v>
      </c>
      <c r="C94" s="318"/>
      <c r="D94" s="298"/>
      <c r="E94" s="4">
        <f>E66</f>
        <v>635.2771972545878</v>
      </c>
    </row>
    <row r="95" spans="1:5" x14ac:dyDescent="0.2">
      <c r="A95" s="6" t="s">
        <v>12</v>
      </c>
      <c r="B95" s="297" t="s">
        <v>55</v>
      </c>
      <c r="C95" s="318"/>
      <c r="D95" s="298"/>
      <c r="E95" s="4">
        <f>E74</f>
        <v>28.006666666666671</v>
      </c>
    </row>
    <row r="96" spans="1:5" ht="12.75" customHeight="1" x14ac:dyDescent="0.2">
      <c r="A96" s="340" t="s">
        <v>83</v>
      </c>
      <c r="B96" s="340"/>
      <c r="C96" s="340"/>
      <c r="D96" s="340"/>
      <c r="E96" s="19">
        <f>SUM(E91:E95)</f>
        <v>7197.5636071113004</v>
      </c>
    </row>
    <row r="97" spans="1:5" ht="12.75" customHeight="1" x14ac:dyDescent="0.2">
      <c r="A97" s="6" t="s">
        <v>14</v>
      </c>
      <c r="B97" s="297" t="s">
        <v>56</v>
      </c>
      <c r="C97" s="318"/>
      <c r="D97" s="298"/>
      <c r="E97" s="4">
        <f>E87</f>
        <v>2001.395061735612</v>
      </c>
    </row>
    <row r="98" spans="1:5" x14ac:dyDescent="0.2">
      <c r="A98" s="337" t="s">
        <v>84</v>
      </c>
      <c r="B98" s="338"/>
      <c r="C98" s="338"/>
      <c r="D98" s="339"/>
      <c r="E98" s="19">
        <f>E96/(1-D81)</f>
        <v>8287.3501521143353</v>
      </c>
    </row>
  </sheetData>
  <mergeCells count="96">
    <mergeCell ref="A1:E1"/>
    <mergeCell ref="A2:E2"/>
    <mergeCell ref="A3:E3"/>
    <mergeCell ref="A4:E4"/>
    <mergeCell ref="A5:E5"/>
    <mergeCell ref="A6:E6"/>
    <mergeCell ref="A7:E7"/>
    <mergeCell ref="A8:E8"/>
    <mergeCell ref="A9:E9"/>
    <mergeCell ref="A10:E10"/>
    <mergeCell ref="A11:E11"/>
    <mergeCell ref="A12:E12"/>
    <mergeCell ref="B13:D13"/>
    <mergeCell ref="B14:D14"/>
    <mergeCell ref="B15:D15"/>
    <mergeCell ref="B16:D16"/>
    <mergeCell ref="B17:D17"/>
    <mergeCell ref="A18:E18"/>
    <mergeCell ref="A19:E19"/>
    <mergeCell ref="B20:D20"/>
    <mergeCell ref="B21:C21"/>
    <mergeCell ref="B22:C22"/>
    <mergeCell ref="B23:C23"/>
    <mergeCell ref="B24:C24"/>
    <mergeCell ref="B25:C25"/>
    <mergeCell ref="B26:C26"/>
    <mergeCell ref="B27:C27"/>
    <mergeCell ref="A28:D28"/>
    <mergeCell ref="A29:E29"/>
    <mergeCell ref="A30:E30"/>
    <mergeCell ref="B31:C31"/>
    <mergeCell ref="B32:C32"/>
    <mergeCell ref="B33:C33"/>
    <mergeCell ref="B34:C34"/>
    <mergeCell ref="A35:D35"/>
    <mergeCell ref="B37:D37"/>
    <mergeCell ref="B38:C38"/>
    <mergeCell ref="B39:C39"/>
    <mergeCell ref="A40:D40"/>
    <mergeCell ref="B42:D42"/>
    <mergeCell ref="B43:D43"/>
    <mergeCell ref="B44:D44"/>
    <mergeCell ref="B45:D45"/>
    <mergeCell ref="B46:D46"/>
    <mergeCell ref="B47:D47"/>
    <mergeCell ref="B48:D48"/>
    <mergeCell ref="B49:D49"/>
    <mergeCell ref="B50:D50"/>
    <mergeCell ref="A51:D51"/>
    <mergeCell ref="A52:E52"/>
    <mergeCell ref="A53:E53"/>
    <mergeCell ref="B54:D54"/>
    <mergeCell ref="B55:D55"/>
    <mergeCell ref="B56:D56"/>
    <mergeCell ref="A57:D57"/>
    <mergeCell ref="A58:E58"/>
    <mergeCell ref="B59:D59"/>
    <mergeCell ref="B60:D60"/>
    <mergeCell ref="A61:D61"/>
    <mergeCell ref="A62:D62"/>
    <mergeCell ref="A63:E63"/>
    <mergeCell ref="A64:E64"/>
    <mergeCell ref="B65:D65"/>
    <mergeCell ref="A66:D66"/>
    <mergeCell ref="A67:E67"/>
    <mergeCell ref="A68:E68"/>
    <mergeCell ref="B69:D69"/>
    <mergeCell ref="B70:D70"/>
    <mergeCell ref="B71:D71"/>
    <mergeCell ref="B72:D72"/>
    <mergeCell ref="A73:D73"/>
    <mergeCell ref="A74:D74"/>
    <mergeCell ref="A75:E75"/>
    <mergeCell ref="A76:E76"/>
    <mergeCell ref="A77:E77"/>
    <mergeCell ref="A78:E78"/>
    <mergeCell ref="B79:C79"/>
    <mergeCell ref="B80:C80"/>
    <mergeCell ref="B81:C81"/>
    <mergeCell ref="A86:C86"/>
    <mergeCell ref="B82:C82"/>
    <mergeCell ref="B83:C83"/>
    <mergeCell ref="B84:C84"/>
    <mergeCell ref="B85:C85"/>
    <mergeCell ref="A87:D87"/>
    <mergeCell ref="A88:E88"/>
    <mergeCell ref="A89:E89"/>
    <mergeCell ref="A90:E90"/>
    <mergeCell ref="B91:D91"/>
    <mergeCell ref="B97:D97"/>
    <mergeCell ref="A98:D98"/>
    <mergeCell ref="B92:D92"/>
    <mergeCell ref="B93:D93"/>
    <mergeCell ref="B94:D94"/>
    <mergeCell ref="B95:D95"/>
    <mergeCell ref="A96:D96"/>
  </mergeCells>
  <pageMargins left="0.39370078740157483" right="0.39370078740157483" top="0.78740157480314965" bottom="0.78740157480314965" header="0.31496062992125984" footer="0.31496062992125984"/>
  <pageSetup paperSize="9" scale="9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8"/>
  <sheetViews>
    <sheetView topLeftCell="A58" zoomScale="140" zoomScaleNormal="140" workbookViewId="0">
      <selection activeCell="A84" sqref="A84:D85"/>
    </sheetView>
  </sheetViews>
  <sheetFormatPr defaultRowHeight="12.75" x14ac:dyDescent="0.2"/>
  <cols>
    <col min="1" max="1" width="18" customWidth="1"/>
    <col min="2" max="2" width="43.33203125" customWidth="1"/>
    <col min="3" max="3" width="33.1640625" customWidth="1"/>
    <col min="4" max="4" width="33" customWidth="1"/>
    <col min="5" max="5" width="21" customWidth="1"/>
    <col min="7" max="7" width="11" bestFit="1"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ht="12.75" customHeight="1" x14ac:dyDescent="0.2">
      <c r="A4" s="290" t="s">
        <v>29</v>
      </c>
      <c r="B4" s="290"/>
      <c r="C4" s="290"/>
      <c r="D4" s="290"/>
      <c r="E4" s="290"/>
    </row>
    <row r="5" spans="1:5" ht="12.75" customHeight="1" x14ac:dyDescent="0.2">
      <c r="A5" s="290" t="s">
        <v>909</v>
      </c>
      <c r="B5" s="290"/>
      <c r="C5" s="290"/>
      <c r="D5" s="290"/>
      <c r="E5" s="290"/>
    </row>
    <row r="6" spans="1:5" ht="12.75" customHeight="1" x14ac:dyDescent="0.2">
      <c r="A6" s="290" t="s">
        <v>1986</v>
      </c>
      <c r="B6" s="290"/>
      <c r="C6" s="290"/>
      <c r="D6" s="290"/>
      <c r="E6" s="290"/>
    </row>
    <row r="7" spans="1:5" ht="12.75" customHeight="1" x14ac:dyDescent="0.2">
      <c r="A7" s="290" t="s">
        <v>757</v>
      </c>
      <c r="B7" s="290"/>
      <c r="C7" s="290"/>
      <c r="D7" s="290"/>
      <c r="E7" s="290"/>
    </row>
    <row r="8" spans="1:5" ht="12.75" customHeight="1" x14ac:dyDescent="0.2">
      <c r="A8" s="290" t="s">
        <v>30</v>
      </c>
      <c r="B8" s="290"/>
      <c r="C8" s="290"/>
      <c r="D8" s="290"/>
      <c r="E8" s="290"/>
    </row>
    <row r="9" spans="1:5" ht="12.75" customHeight="1" x14ac:dyDescent="0.2">
      <c r="A9" s="290" t="s">
        <v>882</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x14ac:dyDescent="0.2">
      <c r="A13" s="2">
        <v>1</v>
      </c>
      <c r="B13" s="299" t="s">
        <v>35</v>
      </c>
      <c r="C13" s="300"/>
      <c r="D13" s="301"/>
      <c r="E13" s="3" t="s">
        <v>1977</v>
      </c>
    </row>
    <row r="14" spans="1:5" x14ac:dyDescent="0.2">
      <c r="A14" s="3">
        <v>2</v>
      </c>
      <c r="B14" s="299" t="s">
        <v>36</v>
      </c>
      <c r="C14" s="300"/>
      <c r="D14" s="301"/>
      <c r="E14" s="3" t="s">
        <v>89</v>
      </c>
    </row>
    <row r="15" spans="1:5" x14ac:dyDescent="0.2">
      <c r="A15" s="3">
        <v>3</v>
      </c>
      <c r="B15" s="299" t="s">
        <v>37</v>
      </c>
      <c r="C15" s="300"/>
      <c r="D15" s="301"/>
      <c r="E15" s="4">
        <v>2405.96</v>
      </c>
    </row>
    <row r="16" spans="1:5" x14ac:dyDescent="0.2">
      <c r="A16" s="3">
        <v>4</v>
      </c>
      <c r="B16" s="299" t="s">
        <v>38</v>
      </c>
      <c r="C16" s="300"/>
      <c r="D16" s="301"/>
      <c r="E16" s="3" t="s">
        <v>88</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887</v>
      </c>
      <c r="C21" s="298"/>
      <c r="D21" s="17">
        <v>1</v>
      </c>
      <c r="E21" s="4">
        <f>E15</f>
        <v>2405.96</v>
      </c>
    </row>
    <row r="22" spans="1:5" x14ac:dyDescent="0.2">
      <c r="A22" s="6" t="s">
        <v>6</v>
      </c>
      <c r="B22" s="297" t="s">
        <v>7</v>
      </c>
      <c r="C22" s="298"/>
      <c r="D22" s="17"/>
      <c r="E22" s="7"/>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2405.96</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200.49666666666667</v>
      </c>
    </row>
    <row r="33" spans="1:5" x14ac:dyDescent="0.2">
      <c r="A33" s="6" t="s">
        <v>6</v>
      </c>
      <c r="B33" s="297" t="s">
        <v>57</v>
      </c>
      <c r="C33" s="298"/>
      <c r="D33" s="17">
        <v>8.3299999999999999E-2</v>
      </c>
      <c r="E33" s="4">
        <f>E28/12</f>
        <v>200.49666666666667</v>
      </c>
    </row>
    <row r="34" spans="1:5" x14ac:dyDescent="0.2">
      <c r="A34" s="6" t="s">
        <v>8</v>
      </c>
      <c r="B34" s="297" t="s">
        <v>58</v>
      </c>
      <c r="C34" s="298"/>
      <c r="D34" s="17">
        <f>D33/3</f>
        <v>2.7766666666666665E-2</v>
      </c>
      <c r="E34" s="4">
        <f>D34*E28</f>
        <v>66.805489333333327</v>
      </c>
    </row>
    <row r="35" spans="1:5" x14ac:dyDescent="0.2">
      <c r="A35" s="317" t="s">
        <v>48</v>
      </c>
      <c r="B35" s="317"/>
      <c r="C35" s="317"/>
      <c r="D35" s="317"/>
      <c r="E35" s="20">
        <f>SUM(E32:E34)</f>
        <v>467.79882266666664</v>
      </c>
    </row>
    <row r="36" spans="1:5" x14ac:dyDescent="0.2">
      <c r="A36" s="14"/>
      <c r="B36" s="15"/>
      <c r="C36" s="15"/>
      <c r="D36" s="15"/>
      <c r="E36" s="16"/>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252.89077639466674</v>
      </c>
    </row>
    <row r="39" spans="1:5" x14ac:dyDescent="0.2">
      <c r="A39" s="6" t="s">
        <v>6</v>
      </c>
      <c r="B39" s="297" t="s">
        <v>19</v>
      </c>
      <c r="C39" s="298"/>
      <c r="D39" s="17">
        <v>0.08</v>
      </c>
      <c r="E39" s="4">
        <f>(E28+E35)*D39</f>
        <v>229.90070581333333</v>
      </c>
    </row>
    <row r="40" spans="1:5" x14ac:dyDescent="0.2">
      <c r="A40" s="317" t="s">
        <v>50</v>
      </c>
      <c r="B40" s="317"/>
      <c r="C40" s="317"/>
      <c r="D40" s="317"/>
      <c r="E40" s="20">
        <f>SUM(E38:E39)</f>
        <v>482.79148220800005</v>
      </c>
    </row>
    <row r="41" spans="1:5" x14ac:dyDescent="0.2">
      <c r="A41" s="14"/>
      <c r="B41" s="15"/>
      <c r="C41" s="15"/>
      <c r="D41" s="15"/>
      <c r="E41" s="16"/>
    </row>
    <row r="42" spans="1:5" x14ac:dyDescent="0.2">
      <c r="A42" s="13" t="s">
        <v>51</v>
      </c>
      <c r="B42" s="310" t="s">
        <v>52</v>
      </c>
      <c r="C42" s="310"/>
      <c r="D42" s="310"/>
      <c r="E42" s="13" t="s">
        <v>4</v>
      </c>
    </row>
    <row r="43" spans="1:5" x14ac:dyDescent="0.2">
      <c r="A43" s="54" t="s">
        <v>5</v>
      </c>
      <c r="B43" s="341" t="s">
        <v>53</v>
      </c>
      <c r="C43" s="341"/>
      <c r="D43" s="341"/>
      <c r="E43" s="4">
        <f>(((5.5)*2*22)-(E28*0.06))</f>
        <v>97.642400000000009</v>
      </c>
    </row>
    <row r="44" spans="1:5" x14ac:dyDescent="0.2">
      <c r="A44" s="54" t="s">
        <v>6</v>
      </c>
      <c r="B44" s="341" t="s">
        <v>54</v>
      </c>
      <c r="C44" s="341"/>
      <c r="D44" s="341"/>
      <c r="E44" s="4">
        <f>42.2*22</f>
        <v>928.40000000000009</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x14ac:dyDescent="0.2">
      <c r="A50" s="317" t="s">
        <v>60</v>
      </c>
      <c r="B50" s="317"/>
      <c r="C50" s="317"/>
      <c r="D50" s="317"/>
      <c r="E50" s="20">
        <f>SUM(E43:E49)</f>
        <v>1229.3624</v>
      </c>
    </row>
    <row r="51" spans="1:5" x14ac:dyDescent="0.2">
      <c r="A51" s="311" t="s">
        <v>62</v>
      </c>
      <c r="B51" s="312"/>
      <c r="C51" s="312"/>
      <c r="D51" s="313"/>
      <c r="E51" s="19">
        <f>E35+E40+E50</f>
        <v>2179.9527048746668</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368.74851756711115</v>
      </c>
    </row>
    <row r="56" spans="1:5" ht="12.75" customHeight="1" x14ac:dyDescent="0.2">
      <c r="A56" s="6" t="s">
        <v>6</v>
      </c>
      <c r="B56" s="297" t="s">
        <v>1984</v>
      </c>
      <c r="C56" s="318"/>
      <c r="D56" s="298"/>
      <c r="E56" s="4">
        <f>E39*0.4</f>
        <v>91.960282325333338</v>
      </c>
    </row>
    <row r="57" spans="1:5" ht="12.75" customHeight="1" x14ac:dyDescent="0.2">
      <c r="A57" s="317" t="s">
        <v>68</v>
      </c>
      <c r="B57" s="317"/>
      <c r="C57" s="317"/>
      <c r="D57" s="317"/>
      <c r="E57" s="20">
        <f>SUM(E55:E56)</f>
        <v>460.70879989244452</v>
      </c>
    </row>
    <row r="58" spans="1:5" x14ac:dyDescent="0.2">
      <c r="A58" s="314"/>
      <c r="B58" s="315"/>
      <c r="C58" s="315"/>
      <c r="D58" s="315"/>
      <c r="E58" s="316"/>
    </row>
    <row r="59" spans="1:5" x14ac:dyDescent="0.2">
      <c r="A59" s="13" t="s">
        <v>69</v>
      </c>
      <c r="B59" s="305" t="s">
        <v>70</v>
      </c>
      <c r="C59" s="306"/>
      <c r="D59" s="307"/>
      <c r="E59" s="13" t="s">
        <v>4</v>
      </c>
    </row>
    <row r="60" spans="1:5" ht="12.75" customHeight="1" x14ac:dyDescent="0.2">
      <c r="A60" s="6" t="s">
        <v>5</v>
      </c>
      <c r="B60" s="297" t="s">
        <v>66</v>
      </c>
      <c r="C60" s="318"/>
      <c r="D60" s="298"/>
      <c r="E60" s="4">
        <f>E39*0.4</f>
        <v>91.960282325333338</v>
      </c>
    </row>
    <row r="61" spans="1:5" ht="12.75" customHeight="1" x14ac:dyDescent="0.2">
      <c r="A61" s="317" t="s">
        <v>72</v>
      </c>
      <c r="B61" s="317"/>
      <c r="C61" s="317"/>
      <c r="D61" s="317"/>
      <c r="E61" s="20">
        <f>E60*0.5</f>
        <v>45.980141162666669</v>
      </c>
    </row>
    <row r="62" spans="1:5" x14ac:dyDescent="0.2">
      <c r="A62" s="311" t="s">
        <v>73</v>
      </c>
      <c r="B62" s="312"/>
      <c r="C62" s="312"/>
      <c r="D62" s="313"/>
      <c r="E62" s="19">
        <f>E57+E61</f>
        <v>506.68894105511117</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169.75338819765926</v>
      </c>
    </row>
    <row r="66" spans="1:5" x14ac:dyDescent="0.2">
      <c r="A66" s="311" t="s">
        <v>76</v>
      </c>
      <c r="B66" s="312"/>
      <c r="C66" s="312"/>
      <c r="D66" s="313"/>
      <c r="E66" s="19">
        <f>(E65*35)/12</f>
        <v>495.11404890983954</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97</v>
      </c>
      <c r="C70" s="330"/>
      <c r="D70" s="330"/>
      <c r="E70" s="4">
        <v>92.9</v>
      </c>
    </row>
    <row r="71" spans="1:5" x14ac:dyDescent="0.2">
      <c r="A71" s="25" t="s">
        <v>8</v>
      </c>
      <c r="B71" s="330" t="s">
        <v>96</v>
      </c>
      <c r="C71" s="330"/>
      <c r="D71" s="330"/>
      <c r="E71" s="4">
        <v>253.46</v>
      </c>
    </row>
    <row r="72" spans="1:5" x14ac:dyDescent="0.2">
      <c r="A72" s="25" t="s">
        <v>10</v>
      </c>
      <c r="B72" s="330" t="s">
        <v>17</v>
      </c>
      <c r="C72" s="330"/>
      <c r="D72" s="330"/>
      <c r="E72" s="26"/>
    </row>
    <row r="73" spans="1:5" x14ac:dyDescent="0.2">
      <c r="A73" s="311" t="s">
        <v>100</v>
      </c>
      <c r="B73" s="312"/>
      <c r="C73" s="312"/>
      <c r="D73" s="313"/>
      <c r="E73" s="19">
        <f>(E69*2)+E70+E71+E72</f>
        <v>432.15999999999997</v>
      </c>
    </row>
    <row r="74" spans="1:5" x14ac:dyDescent="0.2">
      <c r="A74" s="311" t="s">
        <v>77</v>
      </c>
      <c r="B74" s="312"/>
      <c r="C74" s="312"/>
      <c r="D74" s="313"/>
      <c r="E74" s="19">
        <f>E73/12</f>
        <v>36.013333333333328</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194.25661582635408</v>
      </c>
    </row>
    <row r="80" spans="1:5" x14ac:dyDescent="0.2">
      <c r="A80" s="13" t="s">
        <v>6</v>
      </c>
      <c r="B80" s="305" t="s">
        <v>79</v>
      </c>
      <c r="C80" s="307"/>
      <c r="D80" s="27">
        <v>0.08</v>
      </c>
      <c r="E80" s="28">
        <f>D80*E98</f>
        <v>518.01764220361088</v>
      </c>
    </row>
    <row r="81" spans="1:5" x14ac:dyDescent="0.2">
      <c r="A81" s="13" t="s">
        <v>8</v>
      </c>
      <c r="B81" s="305" t="s">
        <v>80</v>
      </c>
      <c r="C81" s="307"/>
      <c r="D81" s="27">
        <f>D82+D83+D84+D85</f>
        <v>0.13150000000000001</v>
      </c>
      <c r="E81" s="28">
        <f>D81*E98</f>
        <v>851.49149937218544</v>
      </c>
    </row>
    <row r="82" spans="1:5" x14ac:dyDescent="0.2">
      <c r="A82" s="9" t="s">
        <v>20</v>
      </c>
      <c r="B82" s="10" t="s">
        <v>21</v>
      </c>
      <c r="C82" s="10"/>
      <c r="D82" s="24">
        <v>0.03</v>
      </c>
      <c r="E82" s="4"/>
    </row>
    <row r="83" spans="1:5" x14ac:dyDescent="0.2">
      <c r="A83" s="9" t="s">
        <v>22</v>
      </c>
      <c r="B83" s="10" t="s">
        <v>23</v>
      </c>
      <c r="C83" s="10"/>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1975</v>
      </c>
      <c r="B86" s="333"/>
      <c r="C86" s="333"/>
      <c r="D86" s="22">
        <f>D79+D80+D81</f>
        <v>0.24149999999999999</v>
      </c>
      <c r="E86" s="23"/>
    </row>
    <row r="87" spans="1:5" x14ac:dyDescent="0.2">
      <c r="A87" s="311" t="s">
        <v>81</v>
      </c>
      <c r="B87" s="312"/>
      <c r="C87" s="312"/>
      <c r="D87" s="313"/>
      <c r="E87" s="19">
        <f>SUM(E79:E86)</f>
        <v>1563.7657574021505</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2405.96</v>
      </c>
    </row>
    <row r="92" spans="1:5" x14ac:dyDescent="0.2">
      <c r="A92" s="6" t="s">
        <v>6</v>
      </c>
      <c r="B92" s="297" t="s">
        <v>44</v>
      </c>
      <c r="C92" s="318"/>
      <c r="D92" s="298"/>
      <c r="E92" s="4">
        <f>E51</f>
        <v>2179.9527048746668</v>
      </c>
    </row>
    <row r="93" spans="1:5" x14ac:dyDescent="0.2">
      <c r="A93" s="6" t="s">
        <v>8</v>
      </c>
      <c r="B93" s="297" t="s">
        <v>63</v>
      </c>
      <c r="C93" s="318"/>
      <c r="D93" s="298"/>
      <c r="E93" s="4">
        <f>E62</f>
        <v>506.68894105511117</v>
      </c>
    </row>
    <row r="94" spans="1:5" x14ac:dyDescent="0.2">
      <c r="A94" s="6" t="s">
        <v>10</v>
      </c>
      <c r="B94" s="297" t="s">
        <v>74</v>
      </c>
      <c r="C94" s="318"/>
      <c r="D94" s="298"/>
      <c r="E94" s="4">
        <f>E66</f>
        <v>495.11404890983954</v>
      </c>
    </row>
    <row r="95" spans="1:5" x14ac:dyDescent="0.2">
      <c r="A95" s="6" t="s">
        <v>12</v>
      </c>
      <c r="B95" s="297" t="s">
        <v>55</v>
      </c>
      <c r="C95" s="318"/>
      <c r="D95" s="298"/>
      <c r="E95" s="4">
        <f>E74</f>
        <v>36.013333333333328</v>
      </c>
    </row>
    <row r="96" spans="1:5" x14ac:dyDescent="0.2">
      <c r="A96" s="340" t="s">
        <v>83</v>
      </c>
      <c r="B96" s="340"/>
      <c r="C96" s="340"/>
      <c r="D96" s="340"/>
      <c r="E96" s="19">
        <f>SUM(E91:E95)</f>
        <v>5623.7290281729511</v>
      </c>
    </row>
    <row r="97" spans="1:7" x14ac:dyDescent="0.2">
      <c r="A97" s="6" t="s">
        <v>14</v>
      </c>
      <c r="B97" s="297" t="s">
        <v>56</v>
      </c>
      <c r="C97" s="318"/>
      <c r="D97" s="298"/>
      <c r="E97" s="4">
        <f>E87</f>
        <v>1563.7657574021505</v>
      </c>
      <c r="G97" s="29"/>
    </row>
    <row r="98" spans="1:7" x14ac:dyDescent="0.2">
      <c r="A98" s="337" t="s">
        <v>84</v>
      </c>
      <c r="B98" s="338"/>
      <c r="C98" s="338"/>
      <c r="D98" s="339"/>
      <c r="E98" s="19">
        <f>E96/(1-D81)</f>
        <v>6475.2205275451361</v>
      </c>
    </row>
  </sheetData>
  <mergeCells count="94">
    <mergeCell ref="A96:D96"/>
    <mergeCell ref="A89:E89"/>
    <mergeCell ref="B97:D97"/>
    <mergeCell ref="A98:D98"/>
    <mergeCell ref="A73:D73"/>
    <mergeCell ref="B91:D91"/>
    <mergeCell ref="B92:D92"/>
    <mergeCell ref="B93:D93"/>
    <mergeCell ref="B94:D94"/>
    <mergeCell ref="A75:E75"/>
    <mergeCell ref="A76:E76"/>
    <mergeCell ref="A77:E77"/>
    <mergeCell ref="A78:E78"/>
    <mergeCell ref="B79:C79"/>
    <mergeCell ref="B80:C80"/>
    <mergeCell ref="A74:D74"/>
    <mergeCell ref="B95:D95"/>
    <mergeCell ref="A90:E90"/>
    <mergeCell ref="B70:D70"/>
    <mergeCell ref="B71:D71"/>
    <mergeCell ref="A62:D62"/>
    <mergeCell ref="A63:E63"/>
    <mergeCell ref="A64:E64"/>
    <mergeCell ref="B65:D65"/>
    <mergeCell ref="A66:D66"/>
    <mergeCell ref="B72:D72"/>
    <mergeCell ref="A67:E67"/>
    <mergeCell ref="A68:E68"/>
    <mergeCell ref="B69:D69"/>
    <mergeCell ref="B81:C81"/>
    <mergeCell ref="A86:C86"/>
    <mergeCell ref="A87:D87"/>
    <mergeCell ref="A88:E88"/>
    <mergeCell ref="A61:D61"/>
    <mergeCell ref="A50:D50"/>
    <mergeCell ref="A51:D51"/>
    <mergeCell ref="A52:E52"/>
    <mergeCell ref="A53:E53"/>
    <mergeCell ref="B54:D54"/>
    <mergeCell ref="B55:D55"/>
    <mergeCell ref="B56:D56"/>
    <mergeCell ref="A57:D57"/>
    <mergeCell ref="A58:E58"/>
    <mergeCell ref="B59:D59"/>
    <mergeCell ref="B60:D60"/>
    <mergeCell ref="B85:C85"/>
    <mergeCell ref="B84:C84"/>
    <mergeCell ref="B44:D44"/>
    <mergeCell ref="B31:C31"/>
    <mergeCell ref="B32:C32"/>
    <mergeCell ref="B33:C33"/>
    <mergeCell ref="B34:C34"/>
    <mergeCell ref="A35:D35"/>
    <mergeCell ref="B37:D37"/>
    <mergeCell ref="B38:C38"/>
    <mergeCell ref="B39:C39"/>
    <mergeCell ref="A40:D40"/>
    <mergeCell ref="B42:D42"/>
    <mergeCell ref="B43:D43"/>
    <mergeCell ref="A30:E30"/>
    <mergeCell ref="A19:E19"/>
    <mergeCell ref="B20:D20"/>
    <mergeCell ref="B21:C21"/>
    <mergeCell ref="B22:C22"/>
    <mergeCell ref="B23:C23"/>
    <mergeCell ref="B24:C24"/>
    <mergeCell ref="B25:C25"/>
    <mergeCell ref="B26:C26"/>
    <mergeCell ref="B27:C27"/>
    <mergeCell ref="A28:D28"/>
    <mergeCell ref="A29:E29"/>
    <mergeCell ref="A18:E18"/>
    <mergeCell ref="A7:E7"/>
    <mergeCell ref="A8:E8"/>
    <mergeCell ref="A9:E9"/>
    <mergeCell ref="A10:E10"/>
    <mergeCell ref="A11:E11"/>
    <mergeCell ref="A12:E12"/>
    <mergeCell ref="B13:D13"/>
    <mergeCell ref="B14:D14"/>
    <mergeCell ref="B15:D15"/>
    <mergeCell ref="B16:D16"/>
    <mergeCell ref="B17:D17"/>
    <mergeCell ref="A6:E6"/>
    <mergeCell ref="A1:E1"/>
    <mergeCell ref="A2:E2"/>
    <mergeCell ref="A3:E3"/>
    <mergeCell ref="A4:E4"/>
    <mergeCell ref="A5:E5"/>
    <mergeCell ref="B45:D45"/>
    <mergeCell ref="B46:D46"/>
    <mergeCell ref="B47:D47"/>
    <mergeCell ref="B48:D48"/>
    <mergeCell ref="B49:D49"/>
  </mergeCells>
  <pageMargins left="0.39370078740157483" right="0.39370078740157483" top="0.78740157480314965" bottom="0.78740157480314965" header="0.31496062992125984" footer="0.31496062992125984"/>
  <pageSetup paperSize="9" scale="71"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8"/>
  <sheetViews>
    <sheetView topLeftCell="A61" zoomScale="140" zoomScaleNormal="140" workbookViewId="0">
      <selection activeCell="A84" sqref="A84:D85"/>
    </sheetView>
  </sheetViews>
  <sheetFormatPr defaultRowHeight="12.75" x14ac:dyDescent="0.2"/>
  <cols>
    <col min="1" max="1" width="15.6640625" customWidth="1"/>
    <col min="2" max="2" width="43.33203125" customWidth="1"/>
    <col min="3" max="3" width="33.1640625" customWidth="1"/>
    <col min="4" max="4" width="31.6640625" customWidth="1"/>
    <col min="5" max="5" width="23.33203125" customWidth="1"/>
    <col min="6" max="6" width="11" bestFit="1"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ht="12.75" customHeight="1" x14ac:dyDescent="0.2">
      <c r="A4" s="290" t="s">
        <v>29</v>
      </c>
      <c r="B4" s="290"/>
      <c r="C4" s="290"/>
      <c r="D4" s="290"/>
      <c r="E4" s="290"/>
    </row>
    <row r="5" spans="1:5" ht="12.75" customHeight="1" x14ac:dyDescent="0.2">
      <c r="A5" s="290" t="s">
        <v>909</v>
      </c>
      <c r="B5" s="290"/>
      <c r="C5" s="290"/>
      <c r="D5" s="290"/>
      <c r="E5" s="290"/>
    </row>
    <row r="6" spans="1:5" ht="12.75" customHeight="1" x14ac:dyDescent="0.2">
      <c r="A6" s="290" t="s">
        <v>1986</v>
      </c>
      <c r="B6" s="290"/>
      <c r="C6" s="290"/>
      <c r="D6" s="290"/>
      <c r="E6" s="290"/>
    </row>
    <row r="7" spans="1:5" ht="12.75" customHeight="1" x14ac:dyDescent="0.2">
      <c r="A7" s="290" t="s">
        <v>757</v>
      </c>
      <c r="B7" s="290"/>
      <c r="C7" s="290"/>
      <c r="D7" s="290"/>
      <c r="E7" s="290"/>
    </row>
    <row r="8" spans="1:5" ht="12.75" customHeight="1" x14ac:dyDescent="0.2">
      <c r="A8" s="290" t="s">
        <v>30</v>
      </c>
      <c r="B8" s="290"/>
      <c r="C8" s="290"/>
      <c r="D8" s="290"/>
      <c r="E8" s="290"/>
    </row>
    <row r="9" spans="1:5" ht="12.75" customHeight="1" x14ac:dyDescent="0.2">
      <c r="A9" s="290" t="s">
        <v>884</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768</v>
      </c>
    </row>
    <row r="14" spans="1:5" x14ac:dyDescent="0.2">
      <c r="A14" s="3">
        <v>2</v>
      </c>
      <c r="B14" s="299" t="s">
        <v>36</v>
      </c>
      <c r="C14" s="300"/>
      <c r="D14" s="301"/>
      <c r="E14" s="3" t="s">
        <v>767</v>
      </c>
    </row>
    <row r="15" spans="1:5" x14ac:dyDescent="0.2">
      <c r="A15" s="3">
        <v>3</v>
      </c>
      <c r="B15" s="299" t="s">
        <v>37</v>
      </c>
      <c r="C15" s="300"/>
      <c r="D15" s="301"/>
      <c r="E15" s="4">
        <v>1629.62</v>
      </c>
    </row>
    <row r="16" spans="1:5" ht="25.5" x14ac:dyDescent="0.2">
      <c r="A16" s="3">
        <v>4</v>
      </c>
      <c r="B16" s="299" t="s">
        <v>38</v>
      </c>
      <c r="C16" s="300"/>
      <c r="D16" s="301"/>
      <c r="E16" s="3" t="s">
        <v>768</v>
      </c>
    </row>
    <row r="17" spans="1:5" x14ac:dyDescent="0.2">
      <c r="A17" s="2">
        <v>5</v>
      </c>
      <c r="B17" s="299" t="s">
        <v>39</v>
      </c>
      <c r="C17" s="300"/>
      <c r="D17" s="301"/>
      <c r="E17" s="5">
        <v>45299</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887</v>
      </c>
      <c r="C21" s="298"/>
      <c r="D21" s="17">
        <v>1</v>
      </c>
      <c r="E21" s="4">
        <f>E15</f>
        <v>1629.62</v>
      </c>
    </row>
    <row r="22" spans="1:5" x14ac:dyDescent="0.2">
      <c r="A22" s="6" t="s">
        <v>6</v>
      </c>
      <c r="B22" s="297" t="s">
        <v>7</v>
      </c>
      <c r="C22" s="298"/>
      <c r="D22" s="17"/>
      <c r="E22" s="7"/>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1629.62</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135.80166666666665</v>
      </c>
    </row>
    <row r="33" spans="1:5" x14ac:dyDescent="0.2">
      <c r="A33" s="6" t="s">
        <v>6</v>
      </c>
      <c r="B33" s="297" t="s">
        <v>57</v>
      </c>
      <c r="C33" s="298"/>
      <c r="D33" s="17">
        <v>8.3299999999999999E-2</v>
      </c>
      <c r="E33" s="4">
        <f>E28/12</f>
        <v>135.80166666666665</v>
      </c>
    </row>
    <row r="34" spans="1:5" x14ac:dyDescent="0.2">
      <c r="A34" s="6" t="s">
        <v>8</v>
      </c>
      <c r="B34" s="297" t="s">
        <v>58</v>
      </c>
      <c r="C34" s="298"/>
      <c r="D34" s="17">
        <f>D33/3</f>
        <v>2.7766666666666665E-2</v>
      </c>
      <c r="E34" s="4">
        <f>D34*E28</f>
        <v>45.249115333333329</v>
      </c>
    </row>
    <row r="35" spans="1:5" x14ac:dyDescent="0.2">
      <c r="A35" s="317" t="s">
        <v>48</v>
      </c>
      <c r="B35" s="317"/>
      <c r="C35" s="317"/>
      <c r="D35" s="317"/>
      <c r="E35" s="20">
        <f>SUM(E32:E34)</f>
        <v>316.85244866666665</v>
      </c>
    </row>
    <row r="36" spans="1:5" x14ac:dyDescent="0.2">
      <c r="A36" s="14"/>
      <c r="B36" s="15"/>
      <c r="C36" s="15"/>
      <c r="D36" s="15"/>
      <c r="E36" s="16"/>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171.28957548266669</v>
      </c>
    </row>
    <row r="39" spans="1:5" x14ac:dyDescent="0.2">
      <c r="A39" s="6" t="s">
        <v>6</v>
      </c>
      <c r="B39" s="297" t="s">
        <v>19</v>
      </c>
      <c r="C39" s="298"/>
      <c r="D39" s="17">
        <v>0.08</v>
      </c>
      <c r="E39" s="4">
        <f>(E28+E35)*D39</f>
        <v>155.71779589333332</v>
      </c>
    </row>
    <row r="40" spans="1:5" x14ac:dyDescent="0.2">
      <c r="A40" s="317" t="s">
        <v>50</v>
      </c>
      <c r="B40" s="317"/>
      <c r="C40" s="317"/>
      <c r="D40" s="317"/>
      <c r="E40" s="20">
        <f>SUM(E38:E39)</f>
        <v>327.00737137600004</v>
      </c>
    </row>
    <row r="41" spans="1:5" x14ac:dyDescent="0.2">
      <c r="A41" s="14"/>
      <c r="B41" s="15"/>
      <c r="C41" s="15"/>
      <c r="D41" s="15"/>
      <c r="E41" s="16"/>
    </row>
    <row r="42" spans="1:5" x14ac:dyDescent="0.2">
      <c r="A42" s="13" t="s">
        <v>51</v>
      </c>
      <c r="B42" s="310" t="s">
        <v>52</v>
      </c>
      <c r="C42" s="310"/>
      <c r="D42" s="310"/>
      <c r="E42" s="13" t="s">
        <v>4</v>
      </c>
    </row>
    <row r="43" spans="1:5" x14ac:dyDescent="0.2">
      <c r="A43" s="54" t="s">
        <v>5</v>
      </c>
      <c r="B43" s="341" t="s">
        <v>53</v>
      </c>
      <c r="C43" s="341"/>
      <c r="D43" s="341"/>
      <c r="E43" s="4">
        <f>(((5.5)*2*22)-(E28*0.06))</f>
        <v>144.22280000000001</v>
      </c>
    </row>
    <row r="44" spans="1:5" x14ac:dyDescent="0.2">
      <c r="A44" s="54" t="s">
        <v>6</v>
      </c>
      <c r="B44" s="341" t="s">
        <v>54</v>
      </c>
      <c r="C44" s="341"/>
      <c r="D44" s="341"/>
      <c r="E44" s="4">
        <f>42.2*22</f>
        <v>928.40000000000009</v>
      </c>
    </row>
    <row r="45" spans="1:5" x14ac:dyDescent="0.2">
      <c r="A45" s="54" t="s">
        <v>8</v>
      </c>
      <c r="B45" s="297" t="s">
        <v>908</v>
      </c>
      <c r="C45" s="318"/>
      <c r="D45" s="298"/>
      <c r="E45" s="4">
        <v>187.18</v>
      </c>
    </row>
    <row r="46" spans="1:5" x14ac:dyDescent="0.2">
      <c r="A46" s="54" t="s">
        <v>10</v>
      </c>
      <c r="B46" s="297" t="s">
        <v>904</v>
      </c>
      <c r="C46" s="318"/>
      <c r="D46" s="298"/>
      <c r="E46" s="4">
        <v>12.81</v>
      </c>
    </row>
    <row r="47" spans="1:5" x14ac:dyDescent="0.2">
      <c r="A47" s="54" t="s">
        <v>12</v>
      </c>
      <c r="B47" s="319" t="s">
        <v>905</v>
      </c>
      <c r="C47" s="320"/>
      <c r="D47" s="321"/>
      <c r="E47" s="51"/>
    </row>
    <row r="48" spans="1:5" x14ac:dyDescent="0.2">
      <c r="A48" s="54" t="s">
        <v>14</v>
      </c>
      <c r="B48" s="345" t="s">
        <v>906</v>
      </c>
      <c r="C48" s="346"/>
      <c r="D48" s="347"/>
      <c r="E48" s="4">
        <v>3.33</v>
      </c>
    </row>
    <row r="49" spans="1:5" x14ac:dyDescent="0.2">
      <c r="A49" s="54" t="s">
        <v>16</v>
      </c>
      <c r="B49" s="319" t="s">
        <v>907</v>
      </c>
      <c r="C49" s="320"/>
      <c r="D49" s="321"/>
      <c r="E49" s="52"/>
    </row>
    <row r="50" spans="1:5" x14ac:dyDescent="0.2">
      <c r="A50" s="317" t="s">
        <v>60</v>
      </c>
      <c r="B50" s="317"/>
      <c r="C50" s="317"/>
      <c r="D50" s="317"/>
      <c r="E50" s="20">
        <f>SUM(E43:E49)</f>
        <v>1275.9428</v>
      </c>
    </row>
    <row r="51" spans="1:5" x14ac:dyDescent="0.2">
      <c r="A51" s="311" t="s">
        <v>62</v>
      </c>
      <c r="B51" s="312"/>
      <c r="C51" s="312"/>
      <c r="D51" s="313"/>
      <c r="E51" s="19">
        <f>E35+E40+E50</f>
        <v>1919.8026200426666</v>
      </c>
    </row>
    <row r="52" spans="1:5" x14ac:dyDescent="0.2">
      <c r="A52" s="314"/>
      <c r="B52" s="315"/>
      <c r="C52" s="315"/>
      <c r="D52" s="315"/>
      <c r="E52" s="316"/>
    </row>
    <row r="53" spans="1:5" x14ac:dyDescent="0.2">
      <c r="A53" s="289" t="s">
        <v>63</v>
      </c>
      <c r="B53" s="289"/>
      <c r="C53" s="289"/>
      <c r="D53" s="289"/>
      <c r="E53" s="289"/>
    </row>
    <row r="54" spans="1:5" x14ac:dyDescent="0.2">
      <c r="A54" s="13" t="s">
        <v>64</v>
      </c>
      <c r="B54" s="305" t="s">
        <v>71</v>
      </c>
      <c r="C54" s="306"/>
      <c r="D54" s="307"/>
      <c r="E54" s="13" t="s">
        <v>4</v>
      </c>
    </row>
    <row r="55" spans="1:5" x14ac:dyDescent="0.2">
      <c r="A55" s="6" t="s">
        <v>5</v>
      </c>
      <c r="B55" s="297" t="s">
        <v>65</v>
      </c>
      <c r="C55" s="318"/>
      <c r="D55" s="298"/>
      <c r="E55" s="4">
        <f>(E28+E35+E39+E50+(E39*0.4))/12</f>
        <v>286.70168024311107</v>
      </c>
    </row>
    <row r="56" spans="1:5" ht="12.75" customHeight="1" x14ac:dyDescent="0.2">
      <c r="A56" s="6" t="s">
        <v>6</v>
      </c>
      <c r="B56" s="297" t="s">
        <v>1984</v>
      </c>
      <c r="C56" s="318"/>
      <c r="D56" s="298"/>
      <c r="E56" s="4">
        <f>E39*0.4</f>
        <v>62.287118357333327</v>
      </c>
    </row>
    <row r="57" spans="1:5" ht="12.75" customHeight="1" x14ac:dyDescent="0.2">
      <c r="A57" s="317" t="s">
        <v>68</v>
      </c>
      <c r="B57" s="317"/>
      <c r="C57" s="317"/>
      <c r="D57" s="317"/>
      <c r="E57" s="20">
        <f>SUM(E55:E56)</f>
        <v>348.9887986004444</v>
      </c>
    </row>
    <row r="58" spans="1:5" x14ac:dyDescent="0.2">
      <c r="A58" s="314"/>
      <c r="B58" s="315"/>
      <c r="C58" s="315"/>
      <c r="D58" s="315"/>
      <c r="E58" s="316"/>
    </row>
    <row r="59" spans="1:5" x14ac:dyDescent="0.2">
      <c r="A59" s="13" t="s">
        <v>69</v>
      </c>
      <c r="B59" s="305" t="s">
        <v>70</v>
      </c>
      <c r="C59" s="306"/>
      <c r="D59" s="307"/>
      <c r="E59" s="13" t="s">
        <v>4</v>
      </c>
    </row>
    <row r="60" spans="1:5" ht="12.75" customHeight="1" x14ac:dyDescent="0.2">
      <c r="A60" s="6" t="s">
        <v>5</v>
      </c>
      <c r="B60" s="297" t="s">
        <v>66</v>
      </c>
      <c r="C60" s="318"/>
      <c r="D60" s="298"/>
      <c r="E60" s="4">
        <f>E39*0.4</f>
        <v>62.287118357333327</v>
      </c>
    </row>
    <row r="61" spans="1:5" ht="12.75" customHeight="1" x14ac:dyDescent="0.2">
      <c r="A61" s="317" t="s">
        <v>72</v>
      </c>
      <c r="B61" s="317"/>
      <c r="C61" s="317"/>
      <c r="D61" s="317"/>
      <c r="E61" s="20">
        <f>E60*0.5</f>
        <v>31.143559178666663</v>
      </c>
    </row>
    <row r="62" spans="1:5" ht="12.75" customHeight="1" x14ac:dyDescent="0.2">
      <c r="A62" s="311" t="s">
        <v>73</v>
      </c>
      <c r="B62" s="312"/>
      <c r="C62" s="312"/>
      <c r="D62" s="313"/>
      <c r="E62" s="19">
        <f>E57+E61</f>
        <v>380.13235777911109</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130.98516592739259</v>
      </c>
    </row>
    <row r="66" spans="1:5" x14ac:dyDescent="0.2">
      <c r="A66" s="311" t="s">
        <v>76</v>
      </c>
      <c r="B66" s="312"/>
      <c r="C66" s="312"/>
      <c r="D66" s="313"/>
      <c r="E66" s="19">
        <f>(E65*35)/12</f>
        <v>382.04006728822839</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98</v>
      </c>
      <c r="C70" s="330"/>
      <c r="D70" s="330"/>
      <c r="E70" s="4">
        <v>110.64</v>
      </c>
    </row>
    <row r="71" spans="1:5" x14ac:dyDescent="0.2">
      <c r="A71" s="25" t="s">
        <v>8</v>
      </c>
      <c r="B71" s="330" t="s">
        <v>99</v>
      </c>
      <c r="C71" s="330"/>
      <c r="D71" s="330"/>
      <c r="E71" s="4">
        <v>235.5</v>
      </c>
    </row>
    <row r="72" spans="1:5" x14ac:dyDescent="0.2">
      <c r="A72" s="25" t="s">
        <v>10</v>
      </c>
      <c r="B72" s="330" t="s">
        <v>17</v>
      </c>
      <c r="C72" s="330"/>
      <c r="D72" s="330"/>
      <c r="E72" s="26"/>
    </row>
    <row r="73" spans="1:5" x14ac:dyDescent="0.2">
      <c r="A73" s="311" t="s">
        <v>100</v>
      </c>
      <c r="B73" s="312"/>
      <c r="C73" s="312"/>
      <c r="D73" s="313"/>
      <c r="E73" s="19">
        <f>(E69*2)+E70+E71+E72</f>
        <v>431.94</v>
      </c>
    </row>
    <row r="74" spans="1:5" x14ac:dyDescent="0.2">
      <c r="A74" s="311" t="s">
        <v>77</v>
      </c>
      <c r="B74" s="312"/>
      <c r="C74" s="312"/>
      <c r="D74" s="313"/>
      <c r="E74" s="19">
        <f>E73/12</f>
        <v>35.994999999999997</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150.17582193816946</v>
      </c>
    </row>
    <row r="80" spans="1:5" x14ac:dyDescent="0.2">
      <c r="A80" s="13" t="s">
        <v>6</v>
      </c>
      <c r="B80" s="305" t="s">
        <v>79</v>
      </c>
      <c r="C80" s="307"/>
      <c r="D80" s="27">
        <v>0.08</v>
      </c>
      <c r="E80" s="28">
        <f>D80*E98</f>
        <v>400.46885850178523</v>
      </c>
    </row>
    <row r="81" spans="1:5" x14ac:dyDescent="0.2">
      <c r="A81" s="13" t="s">
        <v>8</v>
      </c>
      <c r="B81" s="305" t="s">
        <v>80</v>
      </c>
      <c r="C81" s="307"/>
      <c r="D81" s="27">
        <f>D82+D83+D84+D85</f>
        <v>0.13150000000000001</v>
      </c>
      <c r="E81" s="28">
        <f>D81*E98</f>
        <v>658.27068616230952</v>
      </c>
    </row>
    <row r="82" spans="1:5" x14ac:dyDescent="0.2">
      <c r="A82" s="9" t="s">
        <v>20</v>
      </c>
      <c r="B82" s="10" t="s">
        <v>21</v>
      </c>
      <c r="C82" s="10"/>
      <c r="D82" s="24">
        <v>0.03</v>
      </c>
      <c r="E82" s="4"/>
    </row>
    <row r="83" spans="1:5" x14ac:dyDescent="0.2">
      <c r="A83" s="9" t="s">
        <v>22</v>
      </c>
      <c r="B83" s="10" t="s">
        <v>23</v>
      </c>
      <c r="C83" s="10"/>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1978</v>
      </c>
      <c r="B86" s="333"/>
      <c r="C86" s="333"/>
      <c r="D86" s="22">
        <f>D79+D80+D81</f>
        <v>0.24149999999999999</v>
      </c>
      <c r="E86" s="23"/>
    </row>
    <row r="87" spans="1:5" x14ac:dyDescent="0.2">
      <c r="A87" s="311" t="s">
        <v>81</v>
      </c>
      <c r="B87" s="312"/>
      <c r="C87" s="312"/>
      <c r="D87" s="313"/>
      <c r="E87" s="19">
        <f>SUM(E79:E86)</f>
        <v>1208.9153666022644</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1629.62</v>
      </c>
    </row>
    <row r="92" spans="1:5" x14ac:dyDescent="0.2">
      <c r="A92" s="6" t="s">
        <v>6</v>
      </c>
      <c r="B92" s="297" t="s">
        <v>44</v>
      </c>
      <c r="C92" s="318"/>
      <c r="D92" s="298"/>
      <c r="E92" s="4">
        <f>E51</f>
        <v>1919.8026200426666</v>
      </c>
    </row>
    <row r="93" spans="1:5" x14ac:dyDescent="0.2">
      <c r="A93" s="6" t="s">
        <v>8</v>
      </c>
      <c r="B93" s="297" t="s">
        <v>63</v>
      </c>
      <c r="C93" s="318"/>
      <c r="D93" s="298"/>
      <c r="E93" s="4">
        <f>E62</f>
        <v>380.13235777911109</v>
      </c>
    </row>
    <row r="94" spans="1:5" x14ac:dyDescent="0.2">
      <c r="A94" s="6" t="s">
        <v>10</v>
      </c>
      <c r="B94" s="297" t="s">
        <v>74</v>
      </c>
      <c r="C94" s="318"/>
      <c r="D94" s="298"/>
      <c r="E94" s="4">
        <f>E66</f>
        <v>382.04006728822839</v>
      </c>
    </row>
    <row r="95" spans="1:5" x14ac:dyDescent="0.2">
      <c r="A95" s="6" t="s">
        <v>12</v>
      </c>
      <c r="B95" s="297" t="s">
        <v>55</v>
      </c>
      <c r="C95" s="318"/>
      <c r="D95" s="298"/>
      <c r="E95" s="4">
        <f>E74</f>
        <v>35.994999999999997</v>
      </c>
    </row>
    <row r="96" spans="1:5" x14ac:dyDescent="0.2">
      <c r="A96" s="340" t="s">
        <v>83</v>
      </c>
      <c r="B96" s="340"/>
      <c r="C96" s="340"/>
      <c r="D96" s="340"/>
      <c r="E96" s="19">
        <f>SUM(E91:E95)</f>
        <v>4347.590045110006</v>
      </c>
    </row>
    <row r="97" spans="1:6" x14ac:dyDescent="0.2">
      <c r="A97" s="6" t="s">
        <v>14</v>
      </c>
      <c r="B97" s="297" t="s">
        <v>56</v>
      </c>
      <c r="C97" s="318"/>
      <c r="D97" s="298"/>
      <c r="E97" s="4">
        <f>E87</f>
        <v>1208.9153666022644</v>
      </c>
      <c r="F97" s="29"/>
    </row>
    <row r="98" spans="1:6" x14ac:dyDescent="0.2">
      <c r="A98" s="337" t="s">
        <v>84</v>
      </c>
      <c r="B98" s="338"/>
      <c r="C98" s="338"/>
      <c r="D98" s="339"/>
      <c r="E98" s="19">
        <f>E96/(1-D81)</f>
        <v>5005.8607312723152</v>
      </c>
    </row>
  </sheetData>
  <mergeCells count="94">
    <mergeCell ref="A96:D96"/>
    <mergeCell ref="A89:E89"/>
    <mergeCell ref="B97:D97"/>
    <mergeCell ref="A98:D98"/>
    <mergeCell ref="A73:D73"/>
    <mergeCell ref="B91:D91"/>
    <mergeCell ref="B92:D92"/>
    <mergeCell ref="B93:D93"/>
    <mergeCell ref="B94:D94"/>
    <mergeCell ref="A75:E75"/>
    <mergeCell ref="A76:E76"/>
    <mergeCell ref="A77:E77"/>
    <mergeCell ref="A78:E78"/>
    <mergeCell ref="B79:C79"/>
    <mergeCell ref="B80:C80"/>
    <mergeCell ref="A74:D74"/>
    <mergeCell ref="B95:D95"/>
    <mergeCell ref="A90:E90"/>
    <mergeCell ref="B70:D70"/>
    <mergeCell ref="B71:D71"/>
    <mergeCell ref="A62:D62"/>
    <mergeCell ref="A63:E63"/>
    <mergeCell ref="A64:E64"/>
    <mergeCell ref="B65:D65"/>
    <mergeCell ref="A66:D66"/>
    <mergeCell ref="B72:D72"/>
    <mergeCell ref="A67:E67"/>
    <mergeCell ref="A68:E68"/>
    <mergeCell ref="B69:D69"/>
    <mergeCell ref="B81:C81"/>
    <mergeCell ref="A86:C86"/>
    <mergeCell ref="A87:D87"/>
    <mergeCell ref="A88:E88"/>
    <mergeCell ref="A61:D61"/>
    <mergeCell ref="A50:D50"/>
    <mergeCell ref="A51:D51"/>
    <mergeCell ref="A52:E52"/>
    <mergeCell ref="A53:E53"/>
    <mergeCell ref="B54:D54"/>
    <mergeCell ref="B55:D55"/>
    <mergeCell ref="B56:D56"/>
    <mergeCell ref="A57:D57"/>
    <mergeCell ref="A58:E58"/>
    <mergeCell ref="B59:D59"/>
    <mergeCell ref="B60:D60"/>
    <mergeCell ref="B85:C85"/>
    <mergeCell ref="B84:C84"/>
    <mergeCell ref="B44:D44"/>
    <mergeCell ref="B31:C31"/>
    <mergeCell ref="B32:C32"/>
    <mergeCell ref="B33:C33"/>
    <mergeCell ref="B34:C34"/>
    <mergeCell ref="A35:D35"/>
    <mergeCell ref="B37:D37"/>
    <mergeCell ref="B38:C38"/>
    <mergeCell ref="B39:C39"/>
    <mergeCell ref="A40:D40"/>
    <mergeCell ref="B42:D42"/>
    <mergeCell ref="B43:D43"/>
    <mergeCell ref="A30:E30"/>
    <mergeCell ref="A19:E19"/>
    <mergeCell ref="B20:D20"/>
    <mergeCell ref="B21:C21"/>
    <mergeCell ref="B22:C22"/>
    <mergeCell ref="B23:C23"/>
    <mergeCell ref="B24:C24"/>
    <mergeCell ref="B25:C25"/>
    <mergeCell ref="B26:C26"/>
    <mergeCell ref="B27:C27"/>
    <mergeCell ref="A28:D28"/>
    <mergeCell ref="A29:E29"/>
    <mergeCell ref="A18:E18"/>
    <mergeCell ref="A7:E7"/>
    <mergeCell ref="A8:E8"/>
    <mergeCell ref="A9:E9"/>
    <mergeCell ref="A10:E10"/>
    <mergeCell ref="A11:E11"/>
    <mergeCell ref="A12:E12"/>
    <mergeCell ref="B13:D13"/>
    <mergeCell ref="B14:D14"/>
    <mergeCell ref="B15:D15"/>
    <mergeCell ref="B16:D16"/>
    <mergeCell ref="B17:D17"/>
    <mergeCell ref="A6:E6"/>
    <mergeCell ref="A1:E1"/>
    <mergeCell ref="A2:E2"/>
    <mergeCell ref="A3:E3"/>
    <mergeCell ref="A4:E4"/>
    <mergeCell ref="A5:E5"/>
    <mergeCell ref="B45:D45"/>
    <mergeCell ref="B46:D46"/>
    <mergeCell ref="B47:D47"/>
    <mergeCell ref="B48:D48"/>
    <mergeCell ref="B49:D49"/>
  </mergeCells>
  <pageMargins left="0.39370078740157483" right="0.39370078740157483" top="0.78740157480314965" bottom="0.78740157480314965" header="0.31496062992125984" footer="0.31496062992125984"/>
  <pageSetup paperSize="9" scale="72"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zoomScale="150" zoomScaleNormal="150" workbookViewId="0">
      <selection activeCell="E17" sqref="E17"/>
    </sheetView>
  </sheetViews>
  <sheetFormatPr defaultRowHeight="12.75" x14ac:dyDescent="0.2"/>
  <cols>
    <col min="1" max="1" width="16" customWidth="1"/>
    <col min="2" max="2" width="30.33203125" customWidth="1"/>
    <col min="3" max="3" width="22.1640625" customWidth="1"/>
    <col min="4" max="4" width="18.83203125" customWidth="1"/>
    <col min="5" max="5" width="18.1640625" customWidth="1"/>
  </cols>
  <sheetData>
    <row r="1" spans="1:5" x14ac:dyDescent="0.2">
      <c r="A1" s="289" t="s">
        <v>2</v>
      </c>
      <c r="B1" s="289"/>
      <c r="C1" s="289"/>
      <c r="D1" s="289"/>
      <c r="E1" s="289"/>
    </row>
    <row r="2" spans="1:5" x14ac:dyDescent="0.2">
      <c r="A2" s="288" t="s">
        <v>32</v>
      </c>
      <c r="B2" s="288"/>
      <c r="C2" s="288"/>
      <c r="D2" s="288"/>
      <c r="E2" s="288"/>
    </row>
    <row r="3" spans="1:5" ht="12.75" customHeight="1" x14ac:dyDescent="0.2">
      <c r="A3" s="290" t="s">
        <v>883</v>
      </c>
      <c r="B3" s="290"/>
      <c r="C3" s="290"/>
      <c r="D3" s="290"/>
      <c r="E3" s="290"/>
    </row>
    <row r="4" spans="1:5" x14ac:dyDescent="0.2">
      <c r="A4" s="290" t="s">
        <v>29</v>
      </c>
      <c r="B4" s="290"/>
      <c r="C4" s="290"/>
      <c r="D4" s="290"/>
      <c r="E4" s="290"/>
    </row>
    <row r="5" spans="1:5" x14ac:dyDescent="0.2">
      <c r="A5" s="290" t="s">
        <v>2085</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932</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x14ac:dyDescent="0.2">
      <c r="A13" s="2">
        <v>1</v>
      </c>
      <c r="B13" s="299" t="s">
        <v>35</v>
      </c>
      <c r="C13" s="300"/>
      <c r="D13" s="301"/>
      <c r="E13" s="3" t="s">
        <v>1979</v>
      </c>
    </row>
    <row r="14" spans="1:5" x14ac:dyDescent="0.2">
      <c r="A14" s="3">
        <v>2</v>
      </c>
      <c r="B14" s="299" t="s">
        <v>36</v>
      </c>
      <c r="C14" s="300"/>
      <c r="D14" s="301"/>
      <c r="E14" s="3" t="s">
        <v>765</v>
      </c>
    </row>
    <row r="15" spans="1:5" x14ac:dyDescent="0.2">
      <c r="A15" s="3">
        <v>3</v>
      </c>
      <c r="B15" s="299" t="s">
        <v>37</v>
      </c>
      <c r="C15" s="300"/>
      <c r="D15" s="301"/>
      <c r="E15" s="4">
        <v>3142.76</v>
      </c>
    </row>
    <row r="16" spans="1:5" ht="39.75" customHeight="1" x14ac:dyDescent="0.2">
      <c r="A16" s="3">
        <v>4</v>
      </c>
      <c r="B16" s="299" t="s">
        <v>38</v>
      </c>
      <c r="C16" s="300"/>
      <c r="D16" s="301"/>
      <c r="E16" s="3" t="s">
        <v>931</v>
      </c>
    </row>
    <row r="17" spans="1:5" x14ac:dyDescent="0.2">
      <c r="A17" s="2">
        <v>5</v>
      </c>
      <c r="B17" s="299" t="s">
        <v>39</v>
      </c>
      <c r="C17" s="300"/>
      <c r="D17" s="301"/>
      <c r="E17" s="63">
        <v>45100</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43</v>
      </c>
      <c r="C21" s="298"/>
      <c r="D21" s="17">
        <v>1</v>
      </c>
      <c r="E21" s="4">
        <f>E15</f>
        <v>3142.76</v>
      </c>
    </row>
    <row r="22" spans="1:5" x14ac:dyDescent="0.2">
      <c r="A22" s="6" t="s">
        <v>6</v>
      </c>
      <c r="B22" s="297" t="s">
        <v>7</v>
      </c>
      <c r="C22" s="298"/>
      <c r="D22" s="17"/>
      <c r="E22" s="7"/>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3142.76</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261.8966666666667</v>
      </c>
    </row>
    <row r="33" spans="1:5" x14ac:dyDescent="0.2">
      <c r="A33" s="6" t="s">
        <v>6</v>
      </c>
      <c r="B33" s="297" t="s">
        <v>57</v>
      </c>
      <c r="C33" s="298"/>
      <c r="D33" s="17">
        <v>8.3299999999999999E-2</v>
      </c>
      <c r="E33" s="4">
        <f>E28/12</f>
        <v>261.8966666666667</v>
      </c>
    </row>
    <row r="34" spans="1:5" x14ac:dyDescent="0.2">
      <c r="A34" s="6" t="s">
        <v>8</v>
      </c>
      <c r="B34" s="297" t="s">
        <v>58</v>
      </c>
      <c r="C34" s="298"/>
      <c r="D34" s="17">
        <f>D33/3</f>
        <v>2.7766666666666665E-2</v>
      </c>
      <c r="E34" s="4">
        <f>D34*E28</f>
        <v>87.263969333333335</v>
      </c>
    </row>
    <row r="35" spans="1:5" x14ac:dyDescent="0.2">
      <c r="A35" s="317" t="s">
        <v>48</v>
      </c>
      <c r="B35" s="317"/>
      <c r="C35" s="317"/>
      <c r="D35" s="317"/>
      <c r="E35" s="20">
        <f>SUM(E32:E34)</f>
        <v>611.05730266666671</v>
      </c>
    </row>
    <row r="36" spans="1:5" x14ac:dyDescent="0.2">
      <c r="A36" s="31"/>
      <c r="B36" s="32"/>
      <c r="C36" s="32"/>
      <c r="D36" s="32"/>
      <c r="E36" s="33"/>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330.33592263466676</v>
      </c>
    </row>
    <row r="39" spans="1:5" x14ac:dyDescent="0.2">
      <c r="A39" s="6" t="s">
        <v>6</v>
      </c>
      <c r="B39" s="297" t="s">
        <v>19</v>
      </c>
      <c r="C39" s="298"/>
      <c r="D39" s="17">
        <v>0.08</v>
      </c>
      <c r="E39" s="4">
        <f>(E28+E35)*D39</f>
        <v>300.30538421333335</v>
      </c>
    </row>
    <row r="40" spans="1:5" x14ac:dyDescent="0.2">
      <c r="A40" s="317" t="s">
        <v>50</v>
      </c>
      <c r="B40" s="317"/>
      <c r="C40" s="317"/>
      <c r="D40" s="317"/>
      <c r="E40" s="20">
        <f>SUM(E38:E39)</f>
        <v>630.64130684800011</v>
      </c>
    </row>
    <row r="41" spans="1:5" x14ac:dyDescent="0.2">
      <c r="A41" s="31"/>
      <c r="B41" s="32"/>
      <c r="C41" s="32"/>
      <c r="D41" s="32"/>
      <c r="E41" s="33"/>
    </row>
    <row r="42" spans="1:5" x14ac:dyDescent="0.2">
      <c r="A42" s="13" t="s">
        <v>51</v>
      </c>
      <c r="B42" s="310" t="s">
        <v>52</v>
      </c>
      <c r="C42" s="310"/>
      <c r="D42" s="310"/>
      <c r="E42" s="13" t="s">
        <v>4</v>
      </c>
    </row>
    <row r="43" spans="1:5" x14ac:dyDescent="0.2">
      <c r="A43" s="6" t="s">
        <v>5</v>
      </c>
      <c r="B43" s="297" t="s">
        <v>53</v>
      </c>
      <c r="C43" s="318"/>
      <c r="D43" s="298"/>
      <c r="E43" s="4">
        <f>(((5.5)*2*22)-(E28*0.06))</f>
        <v>53.434399999999982</v>
      </c>
    </row>
    <row r="44" spans="1:5" x14ac:dyDescent="0.2">
      <c r="A44" s="6" t="s">
        <v>6</v>
      </c>
      <c r="B44" s="297" t="s">
        <v>54</v>
      </c>
      <c r="C44" s="318"/>
      <c r="D44" s="298"/>
      <c r="E44" s="4">
        <f>39.6*22</f>
        <v>871.2</v>
      </c>
    </row>
    <row r="45" spans="1:5" x14ac:dyDescent="0.2">
      <c r="A45" s="54" t="s">
        <v>8</v>
      </c>
      <c r="B45" s="297" t="s">
        <v>908</v>
      </c>
      <c r="C45" s="318"/>
      <c r="D45" s="298"/>
      <c r="E45" s="4">
        <v>175.76</v>
      </c>
    </row>
    <row r="46" spans="1:5" x14ac:dyDescent="0.2">
      <c r="A46" s="54" t="s">
        <v>10</v>
      </c>
      <c r="B46" s="297" t="s">
        <v>904</v>
      </c>
      <c r="C46" s="318"/>
      <c r="D46" s="298"/>
      <c r="E46" s="4">
        <v>11.92</v>
      </c>
    </row>
    <row r="47" spans="1:5" x14ac:dyDescent="0.2">
      <c r="A47" s="54" t="s">
        <v>12</v>
      </c>
      <c r="B47" s="319" t="s">
        <v>905</v>
      </c>
      <c r="C47" s="320"/>
      <c r="D47" s="321"/>
      <c r="E47" s="51"/>
    </row>
    <row r="48" spans="1:5" x14ac:dyDescent="0.2">
      <c r="A48" s="54" t="s">
        <v>14</v>
      </c>
      <c r="B48" s="345" t="s">
        <v>906</v>
      </c>
      <c r="C48" s="346"/>
      <c r="D48" s="347"/>
      <c r="E48" s="4">
        <v>2.52</v>
      </c>
    </row>
    <row r="49" spans="1:5" x14ac:dyDescent="0.2">
      <c r="A49" s="54" t="s">
        <v>16</v>
      </c>
      <c r="B49" s="319" t="s">
        <v>907</v>
      </c>
      <c r="C49" s="320"/>
      <c r="D49" s="321"/>
      <c r="E49" s="52"/>
    </row>
    <row r="50" spans="1:5" ht="12.75" customHeight="1" x14ac:dyDescent="0.2">
      <c r="A50" s="317" t="s">
        <v>60</v>
      </c>
      <c r="B50" s="317"/>
      <c r="C50" s="317"/>
      <c r="D50" s="317"/>
      <c r="E50" s="20">
        <f>SUM(E43:E49)</f>
        <v>1114.8344000000002</v>
      </c>
    </row>
    <row r="51" spans="1:5" ht="12.75" customHeight="1" x14ac:dyDescent="0.2">
      <c r="A51" s="311" t="s">
        <v>62</v>
      </c>
      <c r="B51" s="312"/>
      <c r="C51" s="312"/>
      <c r="D51" s="313"/>
      <c r="E51" s="19">
        <f>E35+E40+E50</f>
        <v>2356.5330095146669</v>
      </c>
    </row>
    <row r="52" spans="1:5" x14ac:dyDescent="0.2">
      <c r="A52" s="314"/>
      <c r="B52" s="315"/>
      <c r="C52" s="315"/>
      <c r="D52" s="315"/>
      <c r="E52" s="316"/>
    </row>
    <row r="53" spans="1:5" x14ac:dyDescent="0.2">
      <c r="A53" s="351" t="s">
        <v>63</v>
      </c>
      <c r="B53" s="352"/>
      <c r="C53" s="352"/>
      <c r="D53" s="352"/>
      <c r="E53" s="353"/>
    </row>
    <row r="54" spans="1:5" ht="12.75" customHeight="1" x14ac:dyDescent="0.2">
      <c r="A54" s="13" t="s">
        <v>64</v>
      </c>
      <c r="B54" s="305" t="s">
        <v>71</v>
      </c>
      <c r="C54" s="306"/>
      <c r="D54" s="307"/>
      <c r="E54" s="13" t="s">
        <v>4</v>
      </c>
    </row>
    <row r="55" spans="1:5" x14ac:dyDescent="0.2">
      <c r="A55" s="6" t="s">
        <v>5</v>
      </c>
      <c r="B55" s="297" t="s">
        <v>65</v>
      </c>
      <c r="C55" s="318"/>
      <c r="D55" s="298"/>
      <c r="E55" s="4">
        <f>(E28+E35+E39+E50+(E39*0.4))/12</f>
        <v>440.75660338044446</v>
      </c>
    </row>
    <row r="56" spans="1:5" ht="12.75" customHeight="1" x14ac:dyDescent="0.2">
      <c r="A56" s="6" t="s">
        <v>6</v>
      </c>
      <c r="B56" s="297" t="s">
        <v>1984</v>
      </c>
      <c r="C56" s="318"/>
      <c r="D56" s="298"/>
      <c r="E56" s="4">
        <f>E39*0.4</f>
        <v>120.12215368533334</v>
      </c>
    </row>
    <row r="57" spans="1:5" ht="12.75" customHeight="1" x14ac:dyDescent="0.2">
      <c r="A57" s="317" t="s">
        <v>68</v>
      </c>
      <c r="B57" s="317"/>
      <c r="C57" s="317"/>
      <c r="D57" s="317"/>
      <c r="E57" s="20">
        <f>SUM(E55:E56)</f>
        <v>560.87875706577779</v>
      </c>
    </row>
    <row r="58" spans="1:5" x14ac:dyDescent="0.2">
      <c r="A58" s="314"/>
      <c r="B58" s="315"/>
      <c r="C58" s="315"/>
      <c r="D58" s="315"/>
      <c r="E58" s="316"/>
    </row>
    <row r="59" spans="1:5" x14ac:dyDescent="0.2">
      <c r="A59" s="13" t="s">
        <v>69</v>
      </c>
      <c r="B59" s="305" t="s">
        <v>70</v>
      </c>
      <c r="C59" s="306"/>
      <c r="D59" s="307"/>
      <c r="E59" s="13" t="s">
        <v>4</v>
      </c>
    </row>
    <row r="60" spans="1:5" ht="12.75" customHeight="1" x14ac:dyDescent="0.2">
      <c r="A60" s="6" t="s">
        <v>5</v>
      </c>
      <c r="B60" s="297" t="s">
        <v>66</v>
      </c>
      <c r="C60" s="318"/>
      <c r="D60" s="298"/>
      <c r="E60" s="4">
        <f>E39*0.4</f>
        <v>120.12215368533334</v>
      </c>
    </row>
    <row r="61" spans="1:5" ht="12.75" customHeight="1" x14ac:dyDescent="0.2">
      <c r="A61" s="317" t="s">
        <v>72</v>
      </c>
      <c r="B61" s="317"/>
      <c r="C61" s="317"/>
      <c r="D61" s="317"/>
      <c r="E61" s="20">
        <f>E60*0.5</f>
        <v>60.061076842666672</v>
      </c>
    </row>
    <row r="62" spans="1:5" ht="12.75" customHeight="1" x14ac:dyDescent="0.2">
      <c r="A62" s="311" t="s">
        <v>73</v>
      </c>
      <c r="B62" s="312"/>
      <c r="C62" s="312"/>
      <c r="D62" s="313"/>
      <c r="E62" s="19">
        <f>E57+E61</f>
        <v>620.93983390844448</v>
      </c>
    </row>
    <row r="63" spans="1:5" x14ac:dyDescent="0.2">
      <c r="A63" s="314"/>
      <c r="B63" s="315"/>
      <c r="C63" s="315"/>
      <c r="D63" s="315"/>
      <c r="E63" s="316"/>
    </row>
    <row r="64" spans="1:5" x14ac:dyDescent="0.2">
      <c r="A64" s="351" t="s">
        <v>74</v>
      </c>
      <c r="B64" s="352"/>
      <c r="C64" s="352"/>
      <c r="D64" s="352"/>
      <c r="E64" s="353"/>
    </row>
    <row r="65" spans="1:5" x14ac:dyDescent="0.2">
      <c r="A65" s="6" t="s">
        <v>5</v>
      </c>
      <c r="B65" s="297" t="s">
        <v>75</v>
      </c>
      <c r="C65" s="318"/>
      <c r="D65" s="298"/>
      <c r="E65" s="4">
        <f>(E28+E51+E62)/30</f>
        <v>204.00776144743708</v>
      </c>
    </row>
    <row r="66" spans="1:5" x14ac:dyDescent="0.2">
      <c r="A66" s="311" t="s">
        <v>76</v>
      </c>
      <c r="B66" s="312"/>
      <c r="C66" s="312"/>
      <c r="D66" s="313"/>
      <c r="E66" s="19">
        <f>(E65*35)/12</f>
        <v>595.02263755502474</v>
      </c>
    </row>
    <row r="67" spans="1:5" x14ac:dyDescent="0.2">
      <c r="A67" s="323"/>
      <c r="B67" s="324"/>
      <c r="C67" s="324"/>
      <c r="D67" s="324"/>
      <c r="E67" s="325"/>
    </row>
    <row r="68" spans="1:5" ht="12.75" customHeight="1" x14ac:dyDescent="0.2">
      <c r="A68" s="334" t="s">
        <v>55</v>
      </c>
      <c r="B68" s="335"/>
      <c r="C68" s="335"/>
      <c r="D68" s="335"/>
      <c r="E68" s="336"/>
    </row>
    <row r="69" spans="1:5" x14ac:dyDescent="0.2">
      <c r="A69" s="25" t="s">
        <v>5</v>
      </c>
      <c r="B69" s="330" t="s">
        <v>93</v>
      </c>
      <c r="C69" s="330"/>
      <c r="D69" s="330"/>
      <c r="E69" s="4">
        <v>42.9</v>
      </c>
    </row>
    <row r="70" spans="1:5" x14ac:dyDescent="0.2">
      <c r="A70" s="25" t="s">
        <v>6</v>
      </c>
      <c r="B70" s="330" t="s">
        <v>764</v>
      </c>
      <c r="C70" s="330"/>
      <c r="D70" s="330"/>
      <c r="E70" s="4">
        <v>161.79</v>
      </c>
    </row>
    <row r="71" spans="1:5" x14ac:dyDescent="0.2">
      <c r="A71" s="25" t="s">
        <v>8</v>
      </c>
      <c r="B71" s="330" t="s">
        <v>763</v>
      </c>
      <c r="C71" s="330"/>
      <c r="D71" s="330"/>
      <c r="E71" s="4">
        <v>214.4</v>
      </c>
    </row>
    <row r="72" spans="1:5" x14ac:dyDescent="0.2">
      <c r="A72" s="25" t="s">
        <v>10</v>
      </c>
      <c r="B72" s="330" t="s">
        <v>17</v>
      </c>
      <c r="C72" s="330"/>
      <c r="D72" s="330"/>
      <c r="E72" s="26"/>
    </row>
    <row r="73" spans="1:5" x14ac:dyDescent="0.2">
      <c r="A73" s="311" t="s">
        <v>100</v>
      </c>
      <c r="B73" s="312"/>
      <c r="C73" s="312"/>
      <c r="D73" s="313"/>
      <c r="E73" s="19">
        <f>(E69*2)+E70+E71+E72</f>
        <v>461.99</v>
      </c>
    </row>
    <row r="74" spans="1:5" x14ac:dyDescent="0.2">
      <c r="A74" s="311" t="s">
        <v>77</v>
      </c>
      <c r="B74" s="312"/>
      <c r="C74" s="312"/>
      <c r="D74" s="313"/>
      <c r="E74" s="19">
        <f>E73/12</f>
        <v>38.499166666666667</v>
      </c>
    </row>
    <row r="75" spans="1:5" ht="12.75" customHeight="1" x14ac:dyDescent="0.2">
      <c r="A75" s="308" t="s">
        <v>18</v>
      </c>
      <c r="B75" s="357"/>
      <c r="C75" s="357"/>
      <c r="D75" s="357"/>
      <c r="E75" s="309"/>
    </row>
    <row r="76" spans="1:5" x14ac:dyDescent="0.2">
      <c r="A76" s="323"/>
      <c r="B76" s="324"/>
      <c r="C76" s="324"/>
      <c r="D76" s="324"/>
      <c r="E76" s="325"/>
    </row>
    <row r="77" spans="1:5" x14ac:dyDescent="0.2">
      <c r="A77" s="326"/>
      <c r="B77" s="327"/>
      <c r="C77" s="327"/>
      <c r="D77" s="327"/>
      <c r="E77" s="328"/>
    </row>
    <row r="78" spans="1:5" ht="12.75" customHeight="1" x14ac:dyDescent="0.2">
      <c r="A78" s="334" t="s">
        <v>56</v>
      </c>
      <c r="B78" s="335"/>
      <c r="C78" s="335"/>
      <c r="D78" s="335"/>
      <c r="E78" s="336"/>
    </row>
    <row r="79" spans="1:5" x14ac:dyDescent="0.2">
      <c r="A79" s="13" t="s">
        <v>5</v>
      </c>
      <c r="B79" s="305" t="s">
        <v>78</v>
      </c>
      <c r="C79" s="307"/>
      <c r="D79" s="27">
        <v>0.03</v>
      </c>
      <c r="E79" s="20">
        <f>D79*E98</f>
        <v>233.29031598082219</v>
      </c>
    </row>
    <row r="80" spans="1:5" x14ac:dyDescent="0.2">
      <c r="A80" s="13" t="s">
        <v>6</v>
      </c>
      <c r="B80" s="305" t="s">
        <v>79</v>
      </c>
      <c r="C80" s="307"/>
      <c r="D80" s="27">
        <v>0.08</v>
      </c>
      <c r="E80" s="28">
        <f>D80*E98</f>
        <v>622.10750928219261</v>
      </c>
    </row>
    <row r="81" spans="1:5" x14ac:dyDescent="0.2">
      <c r="A81" s="13" t="s">
        <v>8</v>
      </c>
      <c r="B81" s="305" t="s">
        <v>80</v>
      </c>
      <c r="C81" s="307"/>
      <c r="D81" s="27">
        <f>D82+D83+D84+D85</f>
        <v>0.13150000000000001</v>
      </c>
      <c r="E81" s="28">
        <f>D81*E98</f>
        <v>1022.589218382604</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54" t="s">
        <v>1975</v>
      </c>
      <c r="B86" s="355"/>
      <c r="C86" s="356"/>
      <c r="D86" s="22">
        <f>D79+D80+D81</f>
        <v>0.24149999999999999</v>
      </c>
      <c r="E86" s="23"/>
    </row>
    <row r="87" spans="1:5" x14ac:dyDescent="0.2">
      <c r="A87" s="311" t="s">
        <v>81</v>
      </c>
      <c r="B87" s="312"/>
      <c r="C87" s="312"/>
      <c r="D87" s="313"/>
      <c r="E87" s="19">
        <f>SUM(E79:E86)</f>
        <v>1877.9870436456188</v>
      </c>
    </row>
    <row r="88" spans="1:5" x14ac:dyDescent="0.2">
      <c r="A88" s="291"/>
      <c r="B88" s="292"/>
      <c r="C88" s="292"/>
      <c r="D88" s="292"/>
      <c r="E88" s="293"/>
    </row>
    <row r="89" spans="1:5" x14ac:dyDescent="0.2">
      <c r="A89" s="351" t="s">
        <v>27</v>
      </c>
      <c r="B89" s="352"/>
      <c r="C89" s="352"/>
      <c r="D89" s="352"/>
      <c r="E89" s="353"/>
    </row>
    <row r="90" spans="1:5" ht="12.75" customHeight="1" x14ac:dyDescent="0.2">
      <c r="A90" s="334" t="s">
        <v>28</v>
      </c>
      <c r="B90" s="335"/>
      <c r="C90" s="335"/>
      <c r="D90" s="335"/>
      <c r="E90" s="336"/>
    </row>
    <row r="91" spans="1:5" x14ac:dyDescent="0.2">
      <c r="A91" s="6" t="s">
        <v>5</v>
      </c>
      <c r="B91" s="297" t="s">
        <v>42</v>
      </c>
      <c r="C91" s="318"/>
      <c r="D91" s="298"/>
      <c r="E91" s="4">
        <f>E28</f>
        <v>3142.76</v>
      </c>
    </row>
    <row r="92" spans="1:5" x14ac:dyDescent="0.2">
      <c r="A92" s="6" t="s">
        <v>6</v>
      </c>
      <c r="B92" s="297" t="s">
        <v>44</v>
      </c>
      <c r="C92" s="318"/>
      <c r="D92" s="298"/>
      <c r="E92" s="4">
        <f>E51</f>
        <v>2356.5330095146669</v>
      </c>
    </row>
    <row r="93" spans="1:5" x14ac:dyDescent="0.2">
      <c r="A93" s="6" t="s">
        <v>8</v>
      </c>
      <c r="B93" s="297" t="s">
        <v>63</v>
      </c>
      <c r="C93" s="318"/>
      <c r="D93" s="298"/>
      <c r="E93" s="4">
        <f>E62</f>
        <v>620.93983390844448</v>
      </c>
    </row>
    <row r="94" spans="1:5" x14ac:dyDescent="0.2">
      <c r="A94" s="6" t="s">
        <v>10</v>
      </c>
      <c r="B94" s="297" t="s">
        <v>74</v>
      </c>
      <c r="C94" s="318"/>
      <c r="D94" s="298"/>
      <c r="E94" s="4">
        <f>E66</f>
        <v>595.02263755502474</v>
      </c>
    </row>
    <row r="95" spans="1:5" x14ac:dyDescent="0.2">
      <c r="A95" s="6" t="s">
        <v>12</v>
      </c>
      <c r="B95" s="297" t="s">
        <v>55</v>
      </c>
      <c r="C95" s="318"/>
      <c r="D95" s="298"/>
      <c r="E95" s="4">
        <f>E74</f>
        <v>38.499166666666667</v>
      </c>
    </row>
    <row r="96" spans="1:5" x14ac:dyDescent="0.2">
      <c r="A96" s="340" t="s">
        <v>83</v>
      </c>
      <c r="B96" s="340"/>
      <c r="C96" s="340"/>
      <c r="D96" s="340"/>
      <c r="E96" s="19">
        <f>SUM(E91:E95)</f>
        <v>6753.7546476448033</v>
      </c>
    </row>
    <row r="97" spans="1:5" x14ac:dyDescent="0.2">
      <c r="A97" s="6" t="s">
        <v>14</v>
      </c>
      <c r="B97" s="297" t="s">
        <v>56</v>
      </c>
      <c r="C97" s="318"/>
      <c r="D97" s="298"/>
      <c r="E97" s="4">
        <f>E87</f>
        <v>1877.9870436456188</v>
      </c>
    </row>
    <row r="98" spans="1:5" x14ac:dyDescent="0.2">
      <c r="A98" s="337" t="s">
        <v>84</v>
      </c>
      <c r="B98" s="338"/>
      <c r="C98" s="338"/>
      <c r="D98" s="339"/>
      <c r="E98" s="19">
        <f>E96/(1-D81)</f>
        <v>7776.3438660274069</v>
      </c>
    </row>
  </sheetData>
  <mergeCells count="96">
    <mergeCell ref="A78:E78"/>
    <mergeCell ref="A86:C86"/>
    <mergeCell ref="A87:D87"/>
    <mergeCell ref="B72:D72"/>
    <mergeCell ref="A74:D74"/>
    <mergeCell ref="A75:E75"/>
    <mergeCell ref="A76:E76"/>
    <mergeCell ref="A77:E77"/>
    <mergeCell ref="B79:C79"/>
    <mergeCell ref="B80:C80"/>
    <mergeCell ref="B81:C81"/>
    <mergeCell ref="A73:D73"/>
    <mergeCell ref="B82:C82"/>
    <mergeCell ref="B83:C83"/>
    <mergeCell ref="B84:C84"/>
    <mergeCell ref="B85:C85"/>
    <mergeCell ref="B45:D45"/>
    <mergeCell ref="B46:D46"/>
    <mergeCell ref="B47:D47"/>
    <mergeCell ref="B48:D48"/>
    <mergeCell ref="B49:D49"/>
    <mergeCell ref="A96:D96"/>
    <mergeCell ref="B97:D97"/>
    <mergeCell ref="A98:D98"/>
    <mergeCell ref="A89:E89"/>
    <mergeCell ref="A88:E88"/>
    <mergeCell ref="B91:D91"/>
    <mergeCell ref="B92:D92"/>
    <mergeCell ref="B93:D93"/>
    <mergeCell ref="B94:D94"/>
    <mergeCell ref="B95:D95"/>
    <mergeCell ref="A90:E90"/>
    <mergeCell ref="A67:E67"/>
    <mergeCell ref="A68:E68"/>
    <mergeCell ref="B69:D69"/>
    <mergeCell ref="B70:D70"/>
    <mergeCell ref="B71:D71"/>
    <mergeCell ref="A62:D62"/>
    <mergeCell ref="A63:E63"/>
    <mergeCell ref="A64:E64"/>
    <mergeCell ref="B65:D65"/>
    <mergeCell ref="A66:D66"/>
    <mergeCell ref="A61:D61"/>
    <mergeCell ref="A50:D50"/>
    <mergeCell ref="A51:D51"/>
    <mergeCell ref="A52:E52"/>
    <mergeCell ref="A53:E53"/>
    <mergeCell ref="B54:D54"/>
    <mergeCell ref="B55:D55"/>
    <mergeCell ref="B56:D56"/>
    <mergeCell ref="A57:D57"/>
    <mergeCell ref="A58:E58"/>
    <mergeCell ref="B59:D59"/>
    <mergeCell ref="B60:D60"/>
    <mergeCell ref="B44:D44"/>
    <mergeCell ref="B31:C31"/>
    <mergeCell ref="B32:C32"/>
    <mergeCell ref="B33:C33"/>
    <mergeCell ref="B34:C34"/>
    <mergeCell ref="A35:D35"/>
    <mergeCell ref="B37:D37"/>
    <mergeCell ref="B38:C38"/>
    <mergeCell ref="B39:C39"/>
    <mergeCell ref="A40:D40"/>
    <mergeCell ref="B42:D42"/>
    <mergeCell ref="B43:D43"/>
    <mergeCell ref="A30:E30"/>
    <mergeCell ref="A19:E19"/>
    <mergeCell ref="B20:D20"/>
    <mergeCell ref="B21:C21"/>
    <mergeCell ref="B22:C22"/>
    <mergeCell ref="B23:C23"/>
    <mergeCell ref="B24:C24"/>
    <mergeCell ref="B25:C25"/>
    <mergeCell ref="B26:C26"/>
    <mergeCell ref="B27:C27"/>
    <mergeCell ref="A28:D28"/>
    <mergeCell ref="A29:E29"/>
    <mergeCell ref="A1:E1"/>
    <mergeCell ref="A2:E2"/>
    <mergeCell ref="A3:E3"/>
    <mergeCell ref="A4:E4"/>
    <mergeCell ref="A5:E5"/>
    <mergeCell ref="A6:E6"/>
    <mergeCell ref="A18:E18"/>
    <mergeCell ref="A7:E7"/>
    <mergeCell ref="A8:E8"/>
    <mergeCell ref="A9:E9"/>
    <mergeCell ref="A10:E10"/>
    <mergeCell ref="A11:E11"/>
    <mergeCell ref="A12:E12"/>
    <mergeCell ref="B13:D13"/>
    <mergeCell ref="B14:D14"/>
    <mergeCell ref="B15:D15"/>
    <mergeCell ref="B16:D16"/>
    <mergeCell ref="B17:D17"/>
  </mergeCells>
  <pageMargins left="0.39370078740157483" right="0.39370078740157483"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8"/>
  <sheetViews>
    <sheetView topLeftCell="A19" zoomScale="140" zoomScaleNormal="140" workbookViewId="0">
      <selection activeCell="A84" sqref="A84:D85"/>
    </sheetView>
  </sheetViews>
  <sheetFormatPr defaultRowHeight="12.75" x14ac:dyDescent="0.2"/>
  <cols>
    <col min="1" max="1" width="16" customWidth="1"/>
    <col min="2" max="2" width="26.5" customWidth="1"/>
    <col min="3" max="3" width="20.1640625" customWidth="1"/>
    <col min="4" max="4" width="21.1640625" customWidth="1"/>
    <col min="5" max="5" width="20.83203125" customWidth="1"/>
  </cols>
  <sheetData>
    <row r="1" spans="1:5" x14ac:dyDescent="0.2">
      <c r="A1" s="351" t="s">
        <v>2</v>
      </c>
      <c r="B1" s="352"/>
      <c r="C1" s="352"/>
      <c r="D1" s="352"/>
      <c r="E1" s="353"/>
    </row>
    <row r="2" spans="1:5" x14ac:dyDescent="0.2">
      <c r="A2" s="288" t="s">
        <v>32</v>
      </c>
      <c r="B2" s="288"/>
      <c r="C2" s="288"/>
      <c r="D2" s="288"/>
      <c r="E2" s="288"/>
    </row>
    <row r="3" spans="1:5" ht="12.75" customHeight="1" x14ac:dyDescent="0.2">
      <c r="A3" s="290" t="s">
        <v>883</v>
      </c>
      <c r="B3" s="290"/>
      <c r="C3" s="290"/>
      <c r="D3" s="290"/>
      <c r="E3" s="290"/>
    </row>
    <row r="4" spans="1:5" x14ac:dyDescent="0.2">
      <c r="A4" s="290" t="s">
        <v>29</v>
      </c>
      <c r="B4" s="290"/>
      <c r="C4" s="290"/>
      <c r="D4" s="290"/>
      <c r="E4" s="290"/>
    </row>
    <row r="5" spans="1:5" ht="12.75" customHeight="1" x14ac:dyDescent="0.2">
      <c r="A5" s="290" t="s">
        <v>2085</v>
      </c>
      <c r="B5" s="290"/>
      <c r="C5" s="290"/>
      <c r="D5" s="290"/>
      <c r="E5" s="290"/>
    </row>
    <row r="6" spans="1:5" ht="12.75" customHeight="1" x14ac:dyDescent="0.2">
      <c r="A6" s="290" t="s">
        <v>1986</v>
      </c>
      <c r="B6" s="290"/>
      <c r="C6" s="290"/>
      <c r="D6" s="290"/>
      <c r="E6" s="290"/>
    </row>
    <row r="7" spans="1:5" x14ac:dyDescent="0.2">
      <c r="A7" s="290" t="s">
        <v>757</v>
      </c>
      <c r="B7" s="290"/>
      <c r="C7" s="290"/>
      <c r="D7" s="290"/>
      <c r="E7" s="290"/>
    </row>
    <row r="8" spans="1:5" x14ac:dyDescent="0.2">
      <c r="A8" s="290" t="s">
        <v>30</v>
      </c>
      <c r="B8" s="290"/>
      <c r="C8" s="290"/>
      <c r="D8" s="290"/>
      <c r="E8" s="290"/>
    </row>
    <row r="9" spans="1:5" x14ac:dyDescent="0.2">
      <c r="A9" s="290" t="s">
        <v>31</v>
      </c>
      <c r="B9" s="290"/>
      <c r="C9" s="290"/>
      <c r="D9" s="290"/>
      <c r="E9" s="290"/>
    </row>
    <row r="10" spans="1:5" x14ac:dyDescent="0.2">
      <c r="A10" s="291"/>
      <c r="B10" s="292"/>
      <c r="C10" s="292"/>
      <c r="D10" s="292"/>
      <c r="E10" s="293"/>
    </row>
    <row r="11" spans="1:5" x14ac:dyDescent="0.2">
      <c r="A11" s="294" t="s">
        <v>33</v>
      </c>
      <c r="B11" s="295"/>
      <c r="C11" s="295"/>
      <c r="D11" s="295"/>
      <c r="E11" s="296"/>
    </row>
    <row r="12" spans="1:5" x14ac:dyDescent="0.2">
      <c r="A12" s="288" t="s">
        <v>34</v>
      </c>
      <c r="B12" s="288"/>
      <c r="C12" s="288"/>
      <c r="D12" s="288"/>
      <c r="E12" s="288"/>
    </row>
    <row r="13" spans="1:5" ht="25.5" x14ac:dyDescent="0.2">
      <c r="A13" s="2">
        <v>1</v>
      </c>
      <c r="B13" s="299" t="s">
        <v>35</v>
      </c>
      <c r="C13" s="300"/>
      <c r="D13" s="301"/>
      <c r="E13" s="3" t="s">
        <v>1980</v>
      </c>
    </row>
    <row r="14" spans="1:5" x14ac:dyDescent="0.2">
      <c r="A14" s="3">
        <v>2</v>
      </c>
      <c r="B14" s="299" t="s">
        <v>36</v>
      </c>
      <c r="C14" s="300"/>
      <c r="D14" s="301"/>
      <c r="E14" s="3" t="s">
        <v>917</v>
      </c>
    </row>
    <row r="15" spans="1:5" x14ac:dyDescent="0.2">
      <c r="A15" s="3">
        <v>3</v>
      </c>
      <c r="B15" s="299" t="s">
        <v>37</v>
      </c>
      <c r="C15" s="300"/>
      <c r="D15" s="301"/>
      <c r="E15" s="4">
        <v>3142.76</v>
      </c>
    </row>
    <row r="16" spans="1:5" ht="58.5" customHeight="1" x14ac:dyDescent="0.2">
      <c r="A16" s="3">
        <v>4</v>
      </c>
      <c r="B16" s="299" t="s">
        <v>38</v>
      </c>
      <c r="C16" s="300"/>
      <c r="D16" s="301"/>
      <c r="E16" s="3" t="s">
        <v>1981</v>
      </c>
    </row>
    <row r="17" spans="1:5" x14ac:dyDescent="0.2">
      <c r="A17" s="2">
        <v>5</v>
      </c>
      <c r="B17" s="299" t="s">
        <v>39</v>
      </c>
      <c r="C17" s="300"/>
      <c r="D17" s="301"/>
      <c r="E17" s="63">
        <v>45100</v>
      </c>
    </row>
    <row r="18" spans="1:5" x14ac:dyDescent="0.2">
      <c r="A18" s="302"/>
      <c r="B18" s="303"/>
      <c r="C18" s="303"/>
      <c r="D18" s="303"/>
      <c r="E18" s="304"/>
    </row>
    <row r="19" spans="1:5" x14ac:dyDescent="0.2">
      <c r="A19" s="289" t="s">
        <v>42</v>
      </c>
      <c r="B19" s="289"/>
      <c r="C19" s="289"/>
      <c r="D19" s="289"/>
      <c r="E19" s="289"/>
    </row>
    <row r="20" spans="1:5" x14ac:dyDescent="0.2">
      <c r="A20" s="13">
        <v>1</v>
      </c>
      <c r="B20" s="305" t="s">
        <v>3</v>
      </c>
      <c r="C20" s="306"/>
      <c r="D20" s="307"/>
      <c r="E20" s="13" t="s">
        <v>4</v>
      </c>
    </row>
    <row r="21" spans="1:5" x14ac:dyDescent="0.2">
      <c r="A21" s="6" t="s">
        <v>5</v>
      </c>
      <c r="B21" s="297" t="s">
        <v>43</v>
      </c>
      <c r="C21" s="298"/>
      <c r="D21" s="17">
        <v>1</v>
      </c>
      <c r="E21" s="4">
        <f>E15</f>
        <v>3142.76</v>
      </c>
    </row>
    <row r="22" spans="1:5" x14ac:dyDescent="0.2">
      <c r="A22" s="6" t="s">
        <v>6</v>
      </c>
      <c r="B22" s="297" t="s">
        <v>7</v>
      </c>
      <c r="C22" s="298"/>
      <c r="D22" s="17"/>
      <c r="E22" s="7"/>
    </row>
    <row r="23" spans="1:5" x14ac:dyDescent="0.2">
      <c r="A23" s="6" t="s">
        <v>8</v>
      </c>
      <c r="B23" s="297" t="s">
        <v>9</v>
      </c>
      <c r="C23" s="298"/>
      <c r="D23" s="17"/>
      <c r="E23" s="4"/>
    </row>
    <row r="24" spans="1:5" x14ac:dyDescent="0.2">
      <c r="A24" s="6" t="s">
        <v>10</v>
      </c>
      <c r="B24" s="297" t="s">
        <v>11</v>
      </c>
      <c r="C24" s="298"/>
      <c r="D24" s="17"/>
      <c r="E24" s="7"/>
    </row>
    <row r="25" spans="1:5" x14ac:dyDescent="0.2">
      <c r="A25" s="6" t="s">
        <v>12</v>
      </c>
      <c r="B25" s="297" t="s">
        <v>13</v>
      </c>
      <c r="C25" s="298"/>
      <c r="D25" s="17"/>
      <c r="E25" s="8"/>
    </row>
    <row r="26" spans="1:5" x14ac:dyDescent="0.2">
      <c r="A26" s="6" t="s">
        <v>14</v>
      </c>
      <c r="B26" s="297" t="s">
        <v>15</v>
      </c>
      <c r="C26" s="298"/>
      <c r="D26" s="17"/>
      <c r="E26" s="12"/>
    </row>
    <row r="27" spans="1:5" x14ac:dyDescent="0.2">
      <c r="A27" s="6" t="s">
        <v>16</v>
      </c>
      <c r="B27" s="308" t="s">
        <v>17</v>
      </c>
      <c r="C27" s="309"/>
      <c r="D27" s="18"/>
      <c r="E27" s="7"/>
    </row>
    <row r="28" spans="1:5" x14ac:dyDescent="0.2">
      <c r="A28" s="311" t="s">
        <v>61</v>
      </c>
      <c r="B28" s="312"/>
      <c r="C28" s="312"/>
      <c r="D28" s="313"/>
      <c r="E28" s="19">
        <f>SUM(E21:E27)</f>
        <v>3142.76</v>
      </c>
    </row>
    <row r="29" spans="1:5" x14ac:dyDescent="0.2">
      <c r="A29" s="314"/>
      <c r="B29" s="315"/>
      <c r="C29" s="315"/>
      <c r="D29" s="315"/>
      <c r="E29" s="316"/>
    </row>
    <row r="30" spans="1:5" x14ac:dyDescent="0.2">
      <c r="A30" s="289" t="s">
        <v>44</v>
      </c>
      <c r="B30" s="289"/>
      <c r="C30" s="289"/>
      <c r="D30" s="289"/>
      <c r="E30" s="289"/>
    </row>
    <row r="31" spans="1:5" x14ac:dyDescent="0.2">
      <c r="A31" s="13" t="s">
        <v>45</v>
      </c>
      <c r="B31" s="305" t="s">
        <v>47</v>
      </c>
      <c r="C31" s="307"/>
      <c r="D31" s="13" t="s">
        <v>67</v>
      </c>
      <c r="E31" s="13" t="s">
        <v>4</v>
      </c>
    </row>
    <row r="32" spans="1:5" x14ac:dyDescent="0.2">
      <c r="A32" s="6" t="s">
        <v>5</v>
      </c>
      <c r="B32" s="297" t="s">
        <v>46</v>
      </c>
      <c r="C32" s="298"/>
      <c r="D32" s="17">
        <v>8.3299999999999999E-2</v>
      </c>
      <c r="E32" s="4">
        <f>E28/12</f>
        <v>261.8966666666667</v>
      </c>
    </row>
    <row r="33" spans="1:5" x14ac:dyDescent="0.2">
      <c r="A33" s="6" t="s">
        <v>6</v>
      </c>
      <c r="B33" s="297" t="s">
        <v>57</v>
      </c>
      <c r="C33" s="298"/>
      <c r="D33" s="17">
        <v>8.3299999999999999E-2</v>
      </c>
      <c r="E33" s="4">
        <f>E28/12</f>
        <v>261.8966666666667</v>
      </c>
    </row>
    <row r="34" spans="1:5" x14ac:dyDescent="0.2">
      <c r="A34" s="6" t="s">
        <v>8</v>
      </c>
      <c r="B34" s="297" t="s">
        <v>58</v>
      </c>
      <c r="C34" s="298"/>
      <c r="D34" s="17">
        <f>D33/3</f>
        <v>2.7766666666666665E-2</v>
      </c>
      <c r="E34" s="4">
        <f>D34*E28</f>
        <v>87.263969333333335</v>
      </c>
    </row>
    <row r="35" spans="1:5" x14ac:dyDescent="0.2">
      <c r="A35" s="317" t="s">
        <v>48</v>
      </c>
      <c r="B35" s="317"/>
      <c r="C35" s="317"/>
      <c r="D35" s="317"/>
      <c r="E35" s="20">
        <f>SUM(E32:E34)</f>
        <v>611.05730266666671</v>
      </c>
    </row>
    <row r="36" spans="1:5" x14ac:dyDescent="0.2">
      <c r="A36" s="31"/>
      <c r="B36" s="32"/>
      <c r="C36" s="32"/>
      <c r="D36" s="32"/>
      <c r="E36" s="33"/>
    </row>
    <row r="37" spans="1:5" x14ac:dyDescent="0.2">
      <c r="A37" s="13" t="s">
        <v>49</v>
      </c>
      <c r="B37" s="310" t="s">
        <v>59</v>
      </c>
      <c r="C37" s="310"/>
      <c r="D37" s="310"/>
      <c r="E37" s="13" t="s">
        <v>4</v>
      </c>
    </row>
    <row r="38" spans="1:5" x14ac:dyDescent="0.2">
      <c r="A38" s="6" t="s">
        <v>5</v>
      </c>
      <c r="B38" s="297" t="s">
        <v>2125</v>
      </c>
      <c r="C38" s="298"/>
      <c r="D38" s="17">
        <f>28.8%-20%</f>
        <v>8.8000000000000023E-2</v>
      </c>
      <c r="E38" s="4">
        <f>(E28+E35)*D38</f>
        <v>330.33592263466676</v>
      </c>
    </row>
    <row r="39" spans="1:5" x14ac:dyDescent="0.2">
      <c r="A39" s="6" t="s">
        <v>6</v>
      </c>
      <c r="B39" s="297" t="s">
        <v>19</v>
      </c>
      <c r="C39" s="298"/>
      <c r="D39" s="17">
        <v>0.08</v>
      </c>
      <c r="E39" s="4">
        <f>(E28+E35)*D39</f>
        <v>300.30538421333335</v>
      </c>
    </row>
    <row r="40" spans="1:5" x14ac:dyDescent="0.2">
      <c r="A40" s="317" t="s">
        <v>50</v>
      </c>
      <c r="B40" s="317"/>
      <c r="C40" s="317"/>
      <c r="D40" s="317"/>
      <c r="E40" s="20">
        <f>SUM(E38:E39)</f>
        <v>630.64130684800011</v>
      </c>
    </row>
    <row r="41" spans="1:5" x14ac:dyDescent="0.2">
      <c r="A41" s="31"/>
      <c r="B41" s="32"/>
      <c r="C41" s="32"/>
      <c r="D41" s="32"/>
      <c r="E41" s="33"/>
    </row>
    <row r="42" spans="1:5" x14ac:dyDescent="0.2">
      <c r="A42" s="13" t="s">
        <v>51</v>
      </c>
      <c r="B42" s="310" t="s">
        <v>52</v>
      </c>
      <c r="C42" s="310"/>
      <c r="D42" s="310"/>
      <c r="E42" s="13" t="s">
        <v>4</v>
      </c>
    </row>
    <row r="43" spans="1:5" x14ac:dyDescent="0.2">
      <c r="A43" s="6" t="s">
        <v>5</v>
      </c>
      <c r="B43" s="297" t="s">
        <v>53</v>
      </c>
      <c r="C43" s="318"/>
      <c r="D43" s="298"/>
      <c r="E43" s="4">
        <f>(((5.5)*2*22)-(E28*0.06))</f>
        <v>53.434399999999982</v>
      </c>
    </row>
    <row r="44" spans="1:5" x14ac:dyDescent="0.2">
      <c r="A44" s="6" t="s">
        <v>6</v>
      </c>
      <c r="B44" s="297" t="s">
        <v>54</v>
      </c>
      <c r="C44" s="318"/>
      <c r="D44" s="298"/>
      <c r="E44" s="4">
        <f>39.6*22</f>
        <v>871.2</v>
      </c>
    </row>
    <row r="45" spans="1:5" x14ac:dyDescent="0.2">
      <c r="A45" s="54" t="s">
        <v>8</v>
      </c>
      <c r="B45" s="297" t="s">
        <v>908</v>
      </c>
      <c r="C45" s="318"/>
      <c r="D45" s="298"/>
      <c r="E45" s="4">
        <v>175.76</v>
      </c>
    </row>
    <row r="46" spans="1:5" x14ac:dyDescent="0.2">
      <c r="A46" s="54" t="s">
        <v>10</v>
      </c>
      <c r="B46" s="297" t="s">
        <v>904</v>
      </c>
      <c r="C46" s="318"/>
      <c r="D46" s="298"/>
      <c r="E46" s="4">
        <v>11.92</v>
      </c>
    </row>
    <row r="47" spans="1:5" x14ac:dyDescent="0.2">
      <c r="A47" s="54" t="s">
        <v>12</v>
      </c>
      <c r="B47" s="319" t="s">
        <v>905</v>
      </c>
      <c r="C47" s="320"/>
      <c r="D47" s="321"/>
      <c r="E47" s="51"/>
    </row>
    <row r="48" spans="1:5" x14ac:dyDescent="0.2">
      <c r="A48" s="54" t="s">
        <v>14</v>
      </c>
      <c r="B48" s="345" t="s">
        <v>906</v>
      </c>
      <c r="C48" s="346"/>
      <c r="D48" s="347"/>
      <c r="E48" s="4">
        <v>2.52</v>
      </c>
    </row>
    <row r="49" spans="1:5" x14ac:dyDescent="0.2">
      <c r="A49" s="54" t="s">
        <v>16</v>
      </c>
      <c r="B49" s="319" t="s">
        <v>907</v>
      </c>
      <c r="C49" s="320"/>
      <c r="D49" s="321"/>
      <c r="E49" s="52"/>
    </row>
    <row r="50" spans="1:5" ht="12.75" customHeight="1" x14ac:dyDescent="0.2">
      <c r="A50" s="317" t="s">
        <v>60</v>
      </c>
      <c r="B50" s="317"/>
      <c r="C50" s="317"/>
      <c r="D50" s="317"/>
      <c r="E50" s="20">
        <f>SUM(E43:E49)</f>
        <v>1114.8344000000002</v>
      </c>
    </row>
    <row r="51" spans="1:5" ht="12.75" customHeight="1" x14ac:dyDescent="0.2">
      <c r="A51" s="311" t="s">
        <v>62</v>
      </c>
      <c r="B51" s="312"/>
      <c r="C51" s="312"/>
      <c r="D51" s="313"/>
      <c r="E51" s="19">
        <f>E35+E40+E50</f>
        <v>2356.5330095146669</v>
      </c>
    </row>
    <row r="52" spans="1:5" ht="12.75" customHeight="1" x14ac:dyDescent="0.2">
      <c r="A52" s="314"/>
      <c r="B52" s="315"/>
      <c r="C52" s="315"/>
      <c r="D52" s="315"/>
      <c r="E52" s="316"/>
    </row>
    <row r="53" spans="1:5" x14ac:dyDescent="0.2">
      <c r="A53" s="289" t="s">
        <v>63</v>
      </c>
      <c r="B53" s="289"/>
      <c r="C53" s="289"/>
      <c r="D53" s="289"/>
      <c r="E53" s="289"/>
    </row>
    <row r="54" spans="1:5" ht="25.5" customHeight="1" x14ac:dyDescent="0.2">
      <c r="A54" s="13" t="s">
        <v>64</v>
      </c>
      <c r="B54" s="305" t="s">
        <v>71</v>
      </c>
      <c r="C54" s="306"/>
      <c r="D54" s="307"/>
      <c r="E54" s="13" t="s">
        <v>4</v>
      </c>
    </row>
    <row r="55" spans="1:5" ht="12.75" customHeight="1" x14ac:dyDescent="0.2">
      <c r="A55" s="6" t="s">
        <v>5</v>
      </c>
      <c r="B55" s="297" t="s">
        <v>65</v>
      </c>
      <c r="C55" s="318"/>
      <c r="D55" s="298"/>
      <c r="E55" s="4">
        <f>(E28+E35+E39+E50+(E39*0.4))/12</f>
        <v>440.75660338044446</v>
      </c>
    </row>
    <row r="56" spans="1:5" ht="12.75" customHeight="1" x14ac:dyDescent="0.2">
      <c r="A56" s="6" t="s">
        <v>6</v>
      </c>
      <c r="B56" s="297" t="s">
        <v>66</v>
      </c>
      <c r="C56" s="318"/>
      <c r="D56" s="298"/>
      <c r="E56" s="4">
        <f>E39*0.4</f>
        <v>120.12215368533334</v>
      </c>
    </row>
    <row r="57" spans="1:5" ht="12.75" customHeight="1" x14ac:dyDescent="0.2">
      <c r="A57" s="317" t="s">
        <v>68</v>
      </c>
      <c r="B57" s="317"/>
      <c r="C57" s="317"/>
      <c r="D57" s="317"/>
      <c r="E57" s="20">
        <f>(E55+E56)*0.5</f>
        <v>280.4393785328889</v>
      </c>
    </row>
    <row r="58" spans="1:5" x14ac:dyDescent="0.2">
      <c r="A58" s="314"/>
      <c r="B58" s="315"/>
      <c r="C58" s="315"/>
      <c r="D58" s="315"/>
      <c r="E58" s="316"/>
    </row>
    <row r="59" spans="1:5" ht="25.5" customHeight="1" x14ac:dyDescent="0.2">
      <c r="A59" s="13" t="s">
        <v>69</v>
      </c>
      <c r="B59" s="305" t="s">
        <v>70</v>
      </c>
      <c r="C59" s="306"/>
      <c r="D59" s="307"/>
      <c r="E59" s="13" t="s">
        <v>4</v>
      </c>
    </row>
    <row r="60" spans="1:5" ht="12.75" customHeight="1" x14ac:dyDescent="0.2">
      <c r="A60" s="6" t="s">
        <v>5</v>
      </c>
      <c r="B60" s="297" t="s">
        <v>66</v>
      </c>
      <c r="C60" s="318"/>
      <c r="D60" s="298"/>
      <c r="E60" s="4">
        <f>E39*0.4</f>
        <v>120.12215368533334</v>
      </c>
    </row>
    <row r="61" spans="1:5" ht="12.75" customHeight="1" x14ac:dyDescent="0.2">
      <c r="A61" s="317" t="s">
        <v>72</v>
      </c>
      <c r="B61" s="317"/>
      <c r="C61" s="317"/>
      <c r="D61" s="317"/>
      <c r="E61" s="20">
        <f>E60*0.5</f>
        <v>60.061076842666672</v>
      </c>
    </row>
    <row r="62" spans="1:5" ht="12.75" customHeight="1" x14ac:dyDescent="0.2">
      <c r="A62" s="311" t="s">
        <v>73</v>
      </c>
      <c r="B62" s="312"/>
      <c r="C62" s="312"/>
      <c r="D62" s="313"/>
      <c r="E62" s="19">
        <f>E57+E61</f>
        <v>340.50045537555559</v>
      </c>
    </row>
    <row r="63" spans="1:5" x14ac:dyDescent="0.2">
      <c r="A63" s="314"/>
      <c r="B63" s="315"/>
      <c r="C63" s="315"/>
      <c r="D63" s="315"/>
      <c r="E63" s="316"/>
    </row>
    <row r="64" spans="1:5" x14ac:dyDescent="0.2">
      <c r="A64" s="289" t="s">
        <v>74</v>
      </c>
      <c r="B64" s="289"/>
      <c r="C64" s="289"/>
      <c r="D64" s="289"/>
      <c r="E64" s="289"/>
    </row>
    <row r="65" spans="1:5" x14ac:dyDescent="0.2">
      <c r="A65" s="6" t="s">
        <v>5</v>
      </c>
      <c r="B65" s="297" t="s">
        <v>75</v>
      </c>
      <c r="C65" s="318"/>
      <c r="D65" s="298"/>
      <c r="E65" s="4">
        <f>(E28+E51+E62)/30</f>
        <v>194.65978216300743</v>
      </c>
    </row>
    <row r="66" spans="1:5" x14ac:dyDescent="0.2">
      <c r="A66" s="311" t="s">
        <v>76</v>
      </c>
      <c r="B66" s="312"/>
      <c r="C66" s="312"/>
      <c r="D66" s="313"/>
      <c r="E66" s="19">
        <f>(E65*35)/12</f>
        <v>567.75769797543842</v>
      </c>
    </row>
    <row r="67" spans="1:5" x14ac:dyDescent="0.2">
      <c r="A67" s="323"/>
      <c r="B67" s="324"/>
      <c r="C67" s="324"/>
      <c r="D67" s="324"/>
      <c r="E67" s="325"/>
    </row>
    <row r="68" spans="1:5" x14ac:dyDescent="0.2">
      <c r="A68" s="329" t="s">
        <v>55</v>
      </c>
      <c r="B68" s="329"/>
      <c r="C68" s="329"/>
      <c r="D68" s="329"/>
      <c r="E68" s="329"/>
    </row>
    <row r="69" spans="1:5" x14ac:dyDescent="0.2">
      <c r="A69" s="25" t="s">
        <v>5</v>
      </c>
      <c r="B69" s="330" t="s">
        <v>93</v>
      </c>
      <c r="C69" s="330"/>
      <c r="D69" s="330"/>
      <c r="E69" s="4">
        <v>42.9</v>
      </c>
    </row>
    <row r="70" spans="1:5" x14ac:dyDescent="0.2">
      <c r="A70" s="25" t="s">
        <v>6</v>
      </c>
      <c r="B70" s="330" t="s">
        <v>764</v>
      </c>
      <c r="C70" s="330"/>
      <c r="D70" s="330"/>
      <c r="E70" s="4">
        <v>161.79</v>
      </c>
    </row>
    <row r="71" spans="1:5" x14ac:dyDescent="0.2">
      <c r="A71" s="25" t="s">
        <v>8</v>
      </c>
      <c r="B71" s="330" t="s">
        <v>763</v>
      </c>
      <c r="C71" s="330"/>
      <c r="D71" s="330"/>
      <c r="E71" s="4">
        <v>214.4</v>
      </c>
    </row>
    <row r="72" spans="1:5" x14ac:dyDescent="0.2">
      <c r="A72" s="25" t="s">
        <v>10</v>
      </c>
      <c r="B72" s="330" t="s">
        <v>17</v>
      </c>
      <c r="C72" s="330"/>
      <c r="D72" s="330"/>
      <c r="E72" s="26"/>
    </row>
    <row r="73" spans="1:5" x14ac:dyDescent="0.2">
      <c r="A73" s="311" t="s">
        <v>100</v>
      </c>
      <c r="B73" s="312"/>
      <c r="C73" s="312"/>
      <c r="D73" s="313"/>
      <c r="E73" s="19">
        <f>(E69*2)+E70+E71+E72</f>
        <v>461.99</v>
      </c>
    </row>
    <row r="74" spans="1:5" x14ac:dyDescent="0.2">
      <c r="A74" s="311" t="s">
        <v>77</v>
      </c>
      <c r="B74" s="312"/>
      <c r="C74" s="312"/>
      <c r="D74" s="313"/>
      <c r="E74" s="19">
        <f>E73/12</f>
        <v>38.499166666666667</v>
      </c>
    </row>
    <row r="75" spans="1:5" x14ac:dyDescent="0.2">
      <c r="A75" s="322" t="s">
        <v>18</v>
      </c>
      <c r="B75" s="322"/>
      <c r="C75" s="322"/>
      <c r="D75" s="322"/>
      <c r="E75" s="322"/>
    </row>
    <row r="76" spans="1:5" x14ac:dyDescent="0.2">
      <c r="A76" s="323"/>
      <c r="B76" s="324"/>
      <c r="C76" s="324"/>
      <c r="D76" s="324"/>
      <c r="E76" s="325"/>
    </row>
    <row r="77" spans="1:5" x14ac:dyDescent="0.2">
      <c r="A77" s="326"/>
      <c r="B77" s="327"/>
      <c r="C77" s="327"/>
      <c r="D77" s="327"/>
      <c r="E77" s="328"/>
    </row>
    <row r="78" spans="1:5" x14ac:dyDescent="0.2">
      <c r="A78" s="329" t="s">
        <v>56</v>
      </c>
      <c r="B78" s="329"/>
      <c r="C78" s="329"/>
      <c r="D78" s="329"/>
      <c r="E78" s="329"/>
    </row>
    <row r="79" spans="1:5" x14ac:dyDescent="0.2">
      <c r="A79" s="13" t="s">
        <v>5</v>
      </c>
      <c r="B79" s="305" t="s">
        <v>78</v>
      </c>
      <c r="C79" s="307"/>
      <c r="D79" s="27">
        <v>0.03</v>
      </c>
      <c r="E79" s="20">
        <f>D79*E98</f>
        <v>222.66149670232565</v>
      </c>
    </row>
    <row r="80" spans="1:5" x14ac:dyDescent="0.2">
      <c r="A80" s="13" t="s">
        <v>6</v>
      </c>
      <c r="B80" s="305" t="s">
        <v>79</v>
      </c>
      <c r="C80" s="307"/>
      <c r="D80" s="27">
        <v>0.08</v>
      </c>
      <c r="E80" s="28">
        <f>D80*E98</f>
        <v>593.76399120620181</v>
      </c>
    </row>
    <row r="81" spans="1:5" x14ac:dyDescent="0.2">
      <c r="A81" s="13" t="s">
        <v>8</v>
      </c>
      <c r="B81" s="305" t="s">
        <v>80</v>
      </c>
      <c r="C81" s="307"/>
      <c r="D81" s="27">
        <f>D82+D83+D84+D85</f>
        <v>0.13150000000000001</v>
      </c>
      <c r="E81" s="28">
        <f>D81*E98</f>
        <v>975.99956054519419</v>
      </c>
    </row>
    <row r="82" spans="1:5" x14ac:dyDescent="0.2">
      <c r="A82" s="9" t="s">
        <v>20</v>
      </c>
      <c r="B82" s="331" t="s">
        <v>21</v>
      </c>
      <c r="C82" s="332"/>
      <c r="D82" s="24">
        <v>0.03</v>
      </c>
      <c r="E82" s="4"/>
    </row>
    <row r="83" spans="1:5" x14ac:dyDescent="0.2">
      <c r="A83" s="9" t="s">
        <v>22</v>
      </c>
      <c r="B83" s="331" t="s">
        <v>23</v>
      </c>
      <c r="C83" s="332"/>
      <c r="D83" s="24">
        <v>6.4999999999999997E-3</v>
      </c>
      <c r="E83" s="4"/>
    </row>
    <row r="84" spans="1:5" x14ac:dyDescent="0.2">
      <c r="A84" s="9" t="s">
        <v>24</v>
      </c>
      <c r="B84" s="331" t="s">
        <v>2124</v>
      </c>
      <c r="C84" s="332"/>
      <c r="D84" s="11">
        <v>4.4999999999999998E-2</v>
      </c>
      <c r="E84" s="4"/>
    </row>
    <row r="85" spans="1:5" ht="12.75" customHeight="1" x14ac:dyDescent="0.2">
      <c r="A85" s="9" t="s">
        <v>26</v>
      </c>
      <c r="B85" s="331" t="s">
        <v>25</v>
      </c>
      <c r="C85" s="332"/>
      <c r="D85" s="11">
        <v>0.05</v>
      </c>
      <c r="E85" s="4"/>
    </row>
    <row r="86" spans="1:5" x14ac:dyDescent="0.2">
      <c r="A86" s="333" t="s">
        <v>1975</v>
      </c>
      <c r="B86" s="333"/>
      <c r="C86" s="333"/>
      <c r="D86" s="22">
        <f>D79+D80+D81</f>
        <v>0.24149999999999999</v>
      </c>
      <c r="E86" s="23"/>
    </row>
    <row r="87" spans="1:5" x14ac:dyDescent="0.2">
      <c r="A87" s="311" t="s">
        <v>81</v>
      </c>
      <c r="B87" s="312"/>
      <c r="C87" s="312"/>
      <c r="D87" s="313"/>
      <c r="E87" s="19">
        <f>SUM(E79:E86)</f>
        <v>1792.4250484537215</v>
      </c>
    </row>
    <row r="88" spans="1:5" x14ac:dyDescent="0.2">
      <c r="A88" s="291"/>
      <c r="B88" s="292"/>
      <c r="C88" s="292"/>
      <c r="D88" s="292"/>
      <c r="E88" s="293"/>
    </row>
    <row r="89" spans="1:5" x14ac:dyDescent="0.2">
      <c r="A89" s="289" t="s">
        <v>27</v>
      </c>
      <c r="B89" s="289"/>
      <c r="C89" s="289"/>
      <c r="D89" s="289"/>
      <c r="E89" s="289"/>
    </row>
    <row r="90" spans="1:5" x14ac:dyDescent="0.2">
      <c r="A90" s="334" t="s">
        <v>28</v>
      </c>
      <c r="B90" s="335"/>
      <c r="C90" s="335"/>
      <c r="D90" s="335"/>
      <c r="E90" s="336"/>
    </row>
    <row r="91" spans="1:5" x14ac:dyDescent="0.2">
      <c r="A91" s="6" t="s">
        <v>5</v>
      </c>
      <c r="B91" s="297" t="s">
        <v>42</v>
      </c>
      <c r="C91" s="318"/>
      <c r="D91" s="298"/>
      <c r="E91" s="4">
        <f>E28</f>
        <v>3142.76</v>
      </c>
    </row>
    <row r="92" spans="1:5" x14ac:dyDescent="0.2">
      <c r="A92" s="6" t="s">
        <v>6</v>
      </c>
      <c r="B92" s="297" t="s">
        <v>44</v>
      </c>
      <c r="C92" s="318"/>
      <c r="D92" s="298"/>
      <c r="E92" s="4">
        <f>E51</f>
        <v>2356.5330095146669</v>
      </c>
    </row>
    <row r="93" spans="1:5" x14ac:dyDescent="0.2">
      <c r="A93" s="6" t="s">
        <v>8</v>
      </c>
      <c r="B93" s="297" t="s">
        <v>63</v>
      </c>
      <c r="C93" s="318"/>
      <c r="D93" s="298"/>
      <c r="E93" s="4">
        <f>E62</f>
        <v>340.50045537555559</v>
      </c>
    </row>
    <row r="94" spans="1:5" x14ac:dyDescent="0.2">
      <c r="A94" s="6" t="s">
        <v>10</v>
      </c>
      <c r="B94" s="297" t="s">
        <v>74</v>
      </c>
      <c r="C94" s="318"/>
      <c r="D94" s="298"/>
      <c r="E94" s="4">
        <f>E66</f>
        <v>567.75769797543842</v>
      </c>
    </row>
    <row r="95" spans="1:5" x14ac:dyDescent="0.2">
      <c r="A95" s="6" t="s">
        <v>12</v>
      </c>
      <c r="B95" s="297" t="s">
        <v>55</v>
      </c>
      <c r="C95" s="318"/>
      <c r="D95" s="298"/>
      <c r="E95" s="4">
        <f>E74</f>
        <v>38.499166666666667</v>
      </c>
    </row>
    <row r="96" spans="1:5" x14ac:dyDescent="0.2">
      <c r="A96" s="340" t="s">
        <v>83</v>
      </c>
      <c r="B96" s="340"/>
      <c r="C96" s="340"/>
      <c r="D96" s="340"/>
      <c r="E96" s="19">
        <f>SUM(E91:E95)</f>
        <v>6446.0503295323279</v>
      </c>
    </row>
    <row r="97" spans="1:5" x14ac:dyDescent="0.2">
      <c r="A97" s="6" t="s">
        <v>14</v>
      </c>
      <c r="B97" s="297" t="s">
        <v>56</v>
      </c>
      <c r="C97" s="318"/>
      <c r="D97" s="298"/>
      <c r="E97" s="4">
        <f>E87</f>
        <v>1792.4250484537215</v>
      </c>
    </row>
    <row r="98" spans="1:5" x14ac:dyDescent="0.2">
      <c r="A98" s="337" t="s">
        <v>84</v>
      </c>
      <c r="B98" s="338"/>
      <c r="C98" s="338"/>
      <c r="D98" s="339"/>
      <c r="E98" s="19">
        <f>E96/(1-D81)</f>
        <v>7422.0498900775219</v>
      </c>
    </row>
  </sheetData>
  <mergeCells count="96">
    <mergeCell ref="B49:D49"/>
    <mergeCell ref="A96:D96"/>
    <mergeCell ref="B97:D97"/>
    <mergeCell ref="A98:D98"/>
    <mergeCell ref="B95:D95"/>
    <mergeCell ref="B92:D92"/>
    <mergeCell ref="B93:D93"/>
    <mergeCell ref="B80:C80"/>
    <mergeCell ref="B81:C81"/>
    <mergeCell ref="A86:C86"/>
    <mergeCell ref="A87:D87"/>
    <mergeCell ref="A88:E88"/>
    <mergeCell ref="B94:D94"/>
    <mergeCell ref="B79:C79"/>
    <mergeCell ref="A78:E78"/>
    <mergeCell ref="A89:E89"/>
    <mergeCell ref="A90:E90"/>
    <mergeCell ref="B91:D91"/>
    <mergeCell ref="A67:E67"/>
    <mergeCell ref="A73:D73"/>
    <mergeCell ref="A74:D74"/>
    <mergeCell ref="A75:E75"/>
    <mergeCell ref="A76:E76"/>
    <mergeCell ref="A77:E77"/>
    <mergeCell ref="A68:E68"/>
    <mergeCell ref="B69:D69"/>
    <mergeCell ref="B70:D70"/>
    <mergeCell ref="B71:D71"/>
    <mergeCell ref="B72:D72"/>
    <mergeCell ref="B56:D56"/>
    <mergeCell ref="A57:D57"/>
    <mergeCell ref="A58:E58"/>
    <mergeCell ref="B59:D59"/>
    <mergeCell ref="B60:D60"/>
    <mergeCell ref="A61:D61"/>
    <mergeCell ref="A62:D62"/>
    <mergeCell ref="A63:E63"/>
    <mergeCell ref="A64:E64"/>
    <mergeCell ref="B65:D65"/>
    <mergeCell ref="A66:D66"/>
    <mergeCell ref="B55:D55"/>
    <mergeCell ref="B38:C38"/>
    <mergeCell ref="B39:C39"/>
    <mergeCell ref="A40:D40"/>
    <mergeCell ref="B42:D42"/>
    <mergeCell ref="B43:D43"/>
    <mergeCell ref="B44:D44"/>
    <mergeCell ref="A50:D50"/>
    <mergeCell ref="A51:D51"/>
    <mergeCell ref="A52:E52"/>
    <mergeCell ref="A53:E53"/>
    <mergeCell ref="B54:D54"/>
    <mergeCell ref="B45:D45"/>
    <mergeCell ref="B46:D46"/>
    <mergeCell ref="B47:D47"/>
    <mergeCell ref="B48:D48"/>
    <mergeCell ref="B37:D37"/>
    <mergeCell ref="B25:C25"/>
    <mergeCell ref="B26:C26"/>
    <mergeCell ref="B27:C27"/>
    <mergeCell ref="A28:D28"/>
    <mergeCell ref="A29:E29"/>
    <mergeCell ref="A30:E30"/>
    <mergeCell ref="B31:C31"/>
    <mergeCell ref="B32:C32"/>
    <mergeCell ref="B33:C33"/>
    <mergeCell ref="B34:C34"/>
    <mergeCell ref="A35:D35"/>
    <mergeCell ref="B24:C24"/>
    <mergeCell ref="B13:D13"/>
    <mergeCell ref="B14:D14"/>
    <mergeCell ref="B15:D15"/>
    <mergeCell ref="B16:D16"/>
    <mergeCell ref="B17:D17"/>
    <mergeCell ref="A18:E18"/>
    <mergeCell ref="A19:E19"/>
    <mergeCell ref="B20:D20"/>
    <mergeCell ref="B21:C21"/>
    <mergeCell ref="B22:C22"/>
    <mergeCell ref="B23:C23"/>
    <mergeCell ref="A1:E1"/>
    <mergeCell ref="B82:C82"/>
    <mergeCell ref="B83:C83"/>
    <mergeCell ref="B84:C84"/>
    <mergeCell ref="B85:C85"/>
    <mergeCell ref="A12:E12"/>
    <mergeCell ref="A2:E2"/>
    <mergeCell ref="A3:E3"/>
    <mergeCell ref="A4:E4"/>
    <mergeCell ref="A5:E5"/>
    <mergeCell ref="A6:E6"/>
    <mergeCell ref="A7:E7"/>
    <mergeCell ref="A8:E8"/>
    <mergeCell ref="A9:E9"/>
    <mergeCell ref="A10:E10"/>
    <mergeCell ref="A11:E11"/>
  </mergeCells>
  <pageMargins left="0.39370078740157483" right="0.39370078740157483"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20</vt:i4>
      </vt:variant>
    </vt:vector>
  </HeadingPairs>
  <TitlesOfParts>
    <vt:vector size="20" baseType="lpstr">
      <vt:lpstr>Resumo Geral (MO+Mat.)</vt:lpstr>
      <vt:lpstr>Objeto_Proposta</vt:lpstr>
      <vt:lpstr>1.1 Engenheiro Eletricista</vt:lpstr>
      <vt:lpstr>1.2 Encarregado</vt:lpstr>
      <vt:lpstr>1.3 Bombeiro</vt:lpstr>
      <vt:lpstr>1.4 Marceneiro</vt:lpstr>
      <vt:lpstr>1.5 Ajudante</vt:lpstr>
      <vt:lpstr>1.6 Téc em Áudio </vt:lpstr>
      <vt:lpstr>1.7 Técnico Eletromecânico </vt:lpstr>
      <vt:lpstr>1.8 Eletricista</vt:lpstr>
      <vt:lpstr>1.9 Eletricista Plant.Diu12x36</vt:lpstr>
      <vt:lpstr>1.10 Eletri Plant.Not 12x36</vt:lpstr>
      <vt:lpstr>1.11 Ajud.Elet.Pla.Not 12x36</vt:lpstr>
      <vt:lpstr>1.12 Assistente Administrativo</vt:lpstr>
      <vt:lpstr>Planilha BDI Materiais</vt:lpstr>
      <vt:lpstr>Materias_Serviços Gerais</vt:lpstr>
      <vt:lpstr>Cronograma Fisico Financeiro</vt:lpstr>
      <vt:lpstr>Ferramentas-Equipamentos </vt:lpstr>
      <vt:lpstr>Modelo de Ordem de Serviço </vt:lpstr>
      <vt:lpstr>Plano Manutenção Operação Contr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Francielle da Silva Melo</dc:creator>
  <cp:lastModifiedBy>Alvanir da Silva Carvalho</cp:lastModifiedBy>
  <cp:lastPrinted>2024-02-23T18:23:58Z</cp:lastPrinted>
  <dcterms:created xsi:type="dcterms:W3CDTF">2022-07-15T18:20:35Z</dcterms:created>
  <dcterms:modified xsi:type="dcterms:W3CDTF">2024-04-09T20:48:27Z</dcterms:modified>
</cp:coreProperties>
</file>